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17"/>
  <workbookPr defaultThemeVersion="166925"/>
  <mc:AlternateContent xmlns:mc="http://schemas.openxmlformats.org/markup-compatibility/2006">
    <mc:Choice Requires="x15">
      <x15ac:absPath xmlns:x15ac="http://schemas.microsoft.com/office/spreadsheetml/2010/11/ac" url="https://hydroquebec-my.sharepoint.com/personal/dalpe_marilou_hydroquebec_com/Documents/MIV HQT/Appels de propositions/2023/18378130 - Vague 3/4. Ad2/"/>
    </mc:Choice>
  </mc:AlternateContent>
  <xr:revisionPtr revIDLastSave="0" documentId="8_{3EF5C5BB-28F6-4E77-B3F8-EF7D2853B82C}" xr6:coauthVersionLast="47" xr6:coauthVersionMax="47" xr10:uidLastSave="{00000000-0000-0000-0000-000000000000}"/>
  <bookViews>
    <workbookView xWindow="-19335" yWindow="-16335" windowWidth="29040" windowHeight="15990" tabRatio="911" xr2:uid="{EEEEA4DC-E394-424D-83DF-C6C121F40324}"/>
  </bookViews>
  <sheets>
    <sheet name="Liste des modifications" sheetId="36" r:id="rId1"/>
    <sheet name="- Instructions -" sheetId="8" r:id="rId2"/>
    <sheet name="Capacité" sheetId="3" r:id="rId3"/>
    <sheet name="Renseignements" sheetId="7" r:id="rId4"/>
    <sheet name="Sommaire" sheetId="28" r:id="rId5"/>
    <sheet name="Poste 10" sheetId="21" r:id="rId6"/>
    <sheet name="Poste 20" sheetId="22" r:id="rId7"/>
    <sheet name="Poste 30" sheetId="23" r:id="rId8"/>
    <sheet name="Poste 40" sheetId="24" r:id="rId9"/>
    <sheet name="Poste 50" sheetId="18" r:id="rId10"/>
    <sheet name="Poste 60" sheetId="19" r:id="rId11"/>
    <sheet name="Poste 70" sheetId="25" r:id="rId12"/>
    <sheet name="Poste 80" sheetId="26" r:id="rId13"/>
    <sheet name="Poste 90" sheetId="20" r:id="rId14"/>
    <sheet name="Poste 100" sheetId="27" r:id="rId15"/>
    <sheet name="Poste 110" sheetId="34" r:id="rId16"/>
    <sheet name="Poste 120" sheetId="29" r:id="rId17"/>
    <sheet name="Poste 130" sheetId="30" r:id="rId18"/>
    <sheet name="Poste 140" sheetId="31" r:id="rId19"/>
    <sheet name="Poste 150" sheetId="32" r:id="rId20"/>
    <sheet name="Poste 160" sheetId="33" r:id="rId21"/>
    <sheet name="Poste 170" sheetId="35" r:id="rId22"/>
  </sheets>
  <externalReferences>
    <externalReference r:id="rId23"/>
    <externalReference r:id="rId24"/>
  </externalReferences>
  <definedNames>
    <definedName name="A2A" localSheetId="5">#REF!</definedName>
    <definedName name="A2A" localSheetId="14">#REF!</definedName>
    <definedName name="A2A" localSheetId="15">#REF!</definedName>
    <definedName name="A2A" localSheetId="16">#REF!</definedName>
    <definedName name="A2A" localSheetId="17">#REF!</definedName>
    <definedName name="A2A" localSheetId="18">#REF!</definedName>
    <definedName name="A2A" localSheetId="19">#REF!</definedName>
    <definedName name="A2A" localSheetId="20">#REF!</definedName>
    <definedName name="A2A" localSheetId="21">#REF!</definedName>
    <definedName name="A2A" localSheetId="6">#REF!</definedName>
    <definedName name="A2A" localSheetId="7">#REF!</definedName>
    <definedName name="A2A" localSheetId="8">#REF!</definedName>
    <definedName name="A2A" localSheetId="9">#REF!</definedName>
    <definedName name="A2A" localSheetId="10">#REF!</definedName>
    <definedName name="A2A" localSheetId="11">#REF!</definedName>
    <definedName name="A2A" localSheetId="12">#REF!</definedName>
    <definedName name="A2A" localSheetId="13">#REF!</definedName>
    <definedName name="A2A">#REF!</definedName>
    <definedName name="Danger" localSheetId="0">#REF!</definedName>
    <definedName name="Danger">#REF!</definedName>
    <definedName name="Dangers" localSheetId="0">#REF!</definedName>
    <definedName name="Dangers">#REF!</definedName>
    <definedName name="Dommages" localSheetId="0">#REF!</definedName>
    <definedName name="Dommages">#REF!</definedName>
    <definedName name="Dommages_2" localSheetId="0">#REF!</definedName>
    <definedName name="Dommages_2">#REF!</definedName>
    <definedName name="Facteur" localSheetId="0">#REF!</definedName>
    <definedName name="Facteur">#REF!</definedName>
    <definedName name="HH" localSheetId="0">#REF!</definedName>
    <definedName name="HH">#REF!</definedName>
    <definedName name="Parametres" localSheetId="0">#REF!</definedName>
    <definedName name="Parametres">#REF!</definedName>
    <definedName name="Risque" localSheetId="0">#REF!</definedName>
    <definedName name="Risque">#REF!</definedName>
    <definedName name="Risques" localSheetId="0">#REF!</definedName>
    <definedName name="Risques">#REF!</definedName>
    <definedName name="s" localSheetId="5">#REF!</definedName>
    <definedName name="s" localSheetId="14">#REF!</definedName>
    <definedName name="s" localSheetId="15">#REF!</definedName>
    <definedName name="s" localSheetId="16">#REF!</definedName>
    <definedName name="s" localSheetId="17">#REF!</definedName>
    <definedName name="s" localSheetId="18">#REF!</definedName>
    <definedName name="s" localSheetId="19">#REF!</definedName>
    <definedName name="s" localSheetId="20">#REF!</definedName>
    <definedName name="s" localSheetId="21">#REF!</definedName>
    <definedName name="s" localSheetId="6">#REF!</definedName>
    <definedName name="s" localSheetId="7">#REF!</definedName>
    <definedName name="s" localSheetId="8">#REF!</definedName>
    <definedName name="s" localSheetId="9">#REF!</definedName>
    <definedName name="s" localSheetId="10">#REF!</definedName>
    <definedName name="s" localSheetId="11">#REF!</definedName>
    <definedName name="s" localSheetId="12">#REF!</definedName>
    <definedName name="s" localSheetId="13">#REF!</definedName>
    <definedName name="s">#REF!</definedName>
    <definedName name="saisi" localSheetId="0">#REF!,#REF!,#REF!,#REF!,#REF!,#REF!</definedName>
    <definedName name="saisi">#REF!,#REF!,#REF!,#REF!,#REF!,#REF!</definedName>
    <definedName name="saisie" localSheetId="0">'[1]FS global'!#REF!,'[1]FS global'!$B$13,'[1]FS global'!$F$12,'[1]FS global'!$B$12,'[1]FS global'!$B$11,'[1]FS global'!$B$10</definedName>
    <definedName name="saisie" localSheetId="5">#REF!,#REF!,#REF!,#REF!,#REF!,#REF!</definedName>
    <definedName name="saisie" localSheetId="14">#REF!,#REF!,#REF!,#REF!,#REF!,#REF!</definedName>
    <definedName name="saisie" localSheetId="15">#REF!,#REF!,#REF!,#REF!,#REF!,#REF!</definedName>
    <definedName name="saisie" localSheetId="16">#REF!,#REF!,#REF!,#REF!,#REF!,#REF!</definedName>
    <definedName name="saisie" localSheetId="17">#REF!,#REF!,#REF!,#REF!,#REF!,#REF!</definedName>
    <definedName name="saisie" localSheetId="18">#REF!,#REF!,#REF!,#REF!,#REF!,#REF!</definedName>
    <definedName name="saisie" localSheetId="19">#REF!,#REF!,#REF!,#REF!,#REF!,#REF!</definedName>
    <definedName name="saisie" localSheetId="20">#REF!,#REF!,#REF!,#REF!,#REF!,#REF!</definedName>
    <definedName name="saisie" localSheetId="21">#REF!,#REF!,#REF!,#REF!,#REF!,#REF!</definedName>
    <definedName name="saisie" localSheetId="6">#REF!,#REF!,#REF!,#REF!,#REF!,#REF!</definedName>
    <definedName name="saisie" localSheetId="7">#REF!,#REF!,#REF!,#REF!,#REF!,#REF!</definedName>
    <definedName name="saisie" localSheetId="8">#REF!,#REF!,#REF!,#REF!,#REF!,#REF!</definedName>
    <definedName name="saisie" localSheetId="9">#REF!,#REF!,#REF!,#REF!,#REF!,#REF!</definedName>
    <definedName name="saisie" localSheetId="10">#REF!,#REF!,#REF!,#REF!,#REF!,#REF!</definedName>
    <definedName name="saisie" localSheetId="11">#REF!,#REF!,#REF!,#REF!,#REF!,#REF!</definedName>
    <definedName name="saisie" localSheetId="12">#REF!,#REF!,#REF!,#REF!,#REF!,#REF!</definedName>
    <definedName name="saisie" localSheetId="13">#REF!,#REF!,#REF!,#REF!,#REF!,#REF!</definedName>
    <definedName name="saisie">#REF!,#REF!,#REF!,#REF!,#REF!,#REF!</definedName>
    <definedName name="Saisie2">'[2]FS globale'!$C$17,'[2]FS globale'!$B$15,'[2]FS globale'!$F$14,'[2]FS globale'!$B$14,'[2]FS globale'!$B$13,'[2]FS globale'!$B$12</definedName>
    <definedName name="_xlnm.Print_Area" localSheetId="2">Capacité!$C$1:$U$52</definedName>
    <definedName name="_xlnm.Print_Area" localSheetId="0">'Liste des modifications'!$A$1:$J$19</definedName>
    <definedName name="_xlnm.Print_Area" localSheetId="3">Renseignements!$A$2:$J$94</definedName>
    <definedName name="_xlnm.Print_Area" localSheetId="4">Sommaire!$C$1:$U$108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2" i="28" l="1"/>
  <c r="G90" i="28"/>
  <c r="K90" i="28" s="1"/>
  <c r="G87" i="28"/>
  <c r="K87" i="28" s="1"/>
  <c r="G85" i="28"/>
  <c r="K85" i="28" s="1"/>
  <c r="G82" i="28"/>
  <c r="K82" i="28" s="1"/>
  <c r="G79" i="28"/>
  <c r="K79" i="28" s="1"/>
  <c r="G69" i="28"/>
  <c r="K69" i="28" s="1"/>
  <c r="G66" i="28"/>
  <c r="K67" i="28" s="1"/>
  <c r="G64" i="28"/>
  <c r="K65" i="28" s="1"/>
  <c r="G57" i="28"/>
  <c r="K57" i="28" s="1"/>
  <c r="G49" i="28"/>
  <c r="K49" i="28" s="1"/>
  <c r="G46" i="28"/>
  <c r="K46" i="28" s="1"/>
  <c r="G35" i="28"/>
  <c r="K35" i="28" s="1"/>
  <c r="K66" i="28" l="1"/>
  <c r="K64" i="28"/>
  <c r="K137" i="35"/>
  <c r="K138" i="35" s="1"/>
  <c r="H146" i="35"/>
  <c r="L123" i="35"/>
  <c r="K123" i="35"/>
  <c r="O104" i="35"/>
  <c r="O115" i="35" s="1"/>
  <c r="H90" i="35"/>
  <c r="P106" i="35" s="1"/>
  <c r="G60" i="35"/>
  <c r="O123" i="35" s="1"/>
  <c r="G59" i="35"/>
  <c r="J58" i="35"/>
  <c r="L59" i="35" s="1"/>
  <c r="O105" i="35" s="1"/>
  <c r="E57" i="35"/>
  <c r="G54" i="35"/>
  <c r="M123" i="35" s="1"/>
  <c r="J52" i="35"/>
  <c r="J51" i="35"/>
  <c r="J50" i="35"/>
  <c r="J49" i="35"/>
  <c r="J48" i="35"/>
  <c r="G45" i="35"/>
  <c r="J43" i="35"/>
  <c r="J42" i="35"/>
  <c r="J41" i="35"/>
  <c r="G38" i="35"/>
  <c r="J123" i="35" s="1"/>
  <c r="J36" i="35"/>
  <c r="J35" i="35"/>
  <c r="G32" i="35"/>
  <c r="I123" i="35" s="1"/>
  <c r="J30" i="35"/>
  <c r="J29" i="35"/>
  <c r="G26" i="35"/>
  <c r="H123" i="35" s="1"/>
  <c r="H24" i="35"/>
  <c r="J24" i="35" s="1"/>
  <c r="J23" i="35"/>
  <c r="J22" i="35"/>
  <c r="J21" i="35"/>
  <c r="J20" i="35"/>
  <c r="J19" i="35"/>
  <c r="J18" i="35"/>
  <c r="J17" i="35"/>
  <c r="J16" i="35"/>
  <c r="L51" i="34"/>
  <c r="L42" i="34"/>
  <c r="I61" i="34"/>
  <c r="I60" i="34"/>
  <c r="I58" i="34"/>
  <c r="I57" i="34"/>
  <c r="K51" i="34"/>
  <c r="K45" i="34"/>
  <c r="K46" i="34"/>
  <c r="K47" i="34"/>
  <c r="K48" i="34"/>
  <c r="K49" i="34"/>
  <c r="K50" i="34"/>
  <c r="K44" i="34"/>
  <c r="K37" i="34"/>
  <c r="K38" i="34"/>
  <c r="K39" i="34"/>
  <c r="K40" i="34"/>
  <c r="K41" i="34"/>
  <c r="K42" i="34"/>
  <c r="J51" i="34"/>
  <c r="J45" i="34"/>
  <c r="J46" i="34"/>
  <c r="J47" i="34"/>
  <c r="J48" i="34"/>
  <c r="J49" i="34"/>
  <c r="J50" i="34"/>
  <c r="J44" i="34"/>
  <c r="J28" i="34"/>
  <c r="K28" i="34" s="1"/>
  <c r="J29" i="34"/>
  <c r="K29" i="34" s="1"/>
  <c r="J30" i="34"/>
  <c r="K30" i="34" s="1"/>
  <c r="J31" i="34"/>
  <c r="K31" i="34" s="1"/>
  <c r="J32" i="34"/>
  <c r="K32" i="34" s="1"/>
  <c r="K19" i="34"/>
  <c r="K20" i="34"/>
  <c r="K21" i="34"/>
  <c r="K22" i="34"/>
  <c r="K23" i="34"/>
  <c r="J27" i="34"/>
  <c r="J26" i="34"/>
  <c r="K26" i="34" s="1"/>
  <c r="J25" i="34"/>
  <c r="K25" i="34" s="1"/>
  <c r="K18" i="34"/>
  <c r="K17" i="34"/>
  <c r="K16" i="34"/>
  <c r="L32" i="34" l="1"/>
  <c r="G62" i="28"/>
  <c r="L23" i="34"/>
  <c r="G60" i="28"/>
  <c r="L105" i="35"/>
  <c r="L109" i="35" s="1"/>
  <c r="H147" i="35"/>
  <c r="G92" i="28" s="1"/>
  <c r="K92" i="28" s="1"/>
  <c r="L44" i="35"/>
  <c r="I45" i="35" s="1"/>
  <c r="K105" i="35"/>
  <c r="K106" i="35" s="1"/>
  <c r="K107" i="35" s="1"/>
  <c r="L37" i="35"/>
  <c r="J105" i="35" s="1"/>
  <c r="L53" i="35"/>
  <c r="M108" i="35" s="1"/>
  <c r="H74" i="35"/>
  <c r="H128" i="35" s="1"/>
  <c r="L31" i="35"/>
  <c r="I32" i="35" s="1"/>
  <c r="L25" i="35"/>
  <c r="H105" i="35" s="1"/>
  <c r="O106" i="35"/>
  <c r="O107" i="35" s="1"/>
  <c r="O109" i="35"/>
  <c r="O108" i="35"/>
  <c r="I60" i="35"/>
  <c r="K35" i="34"/>
  <c r="K36" i="34"/>
  <c r="K27" i="34"/>
  <c r="K62" i="28" l="1"/>
  <c r="K63" i="28"/>
  <c r="K61" i="28"/>
  <c r="K60" i="28"/>
  <c r="L106" i="35"/>
  <c r="L107" i="35" s="1"/>
  <c r="L110" i="35" s="1"/>
  <c r="I38" i="35"/>
  <c r="K109" i="35"/>
  <c r="M105" i="35"/>
  <c r="I54" i="35"/>
  <c r="I105" i="35"/>
  <c r="I109" i="35" s="1"/>
  <c r="I108" i="35"/>
  <c r="H108" i="35"/>
  <c r="I26" i="35"/>
  <c r="J73" i="35"/>
  <c r="H89" i="35" s="1"/>
  <c r="J97" i="35" s="1"/>
  <c r="O111" i="35"/>
  <c r="O110" i="35"/>
  <c r="K111" i="35"/>
  <c r="K110" i="35"/>
  <c r="K117" i="35" s="1"/>
  <c r="H106" i="35"/>
  <c r="H109" i="35"/>
  <c r="J109" i="35"/>
  <c r="J106" i="35"/>
  <c r="J107" i="35" s="1"/>
  <c r="K55" i="34"/>
  <c r="L111" i="35" l="1"/>
  <c r="O117" i="35"/>
  <c r="I106" i="35"/>
  <c r="I107" i="35" s="1"/>
  <c r="I111" i="35" s="1"/>
  <c r="Q105" i="35"/>
  <c r="M109" i="35"/>
  <c r="M106" i="35"/>
  <c r="M107" i="35" s="1"/>
  <c r="M110" i="35" s="1"/>
  <c r="Q108" i="35"/>
  <c r="J95" i="35"/>
  <c r="J96" i="35"/>
  <c r="J74" i="35"/>
  <c r="J99" i="35"/>
  <c r="J98" i="35"/>
  <c r="J111" i="35"/>
  <c r="J110" i="35"/>
  <c r="H107" i="35"/>
  <c r="Q109" i="35"/>
  <c r="L117" i="35"/>
  <c r="I110" i="35" l="1"/>
  <c r="I117" i="35" s="1"/>
  <c r="J117" i="35"/>
  <c r="Q106" i="35"/>
  <c r="M111" i="35"/>
  <c r="M117" i="35" s="1"/>
  <c r="J100" i="35"/>
  <c r="Q107" i="35"/>
  <c r="H111" i="35"/>
  <c r="Q111" i="35" s="1"/>
  <c r="H110" i="35"/>
  <c r="H117" i="35" l="1"/>
  <c r="M122" i="35"/>
  <c r="I116" i="35"/>
  <c r="I118" i="35" s="1"/>
  <c r="I119" i="35" s="1"/>
  <c r="M116" i="35"/>
  <c r="L116" i="35"/>
  <c r="L118" i="35" s="1"/>
  <c r="L119" i="35" s="1"/>
  <c r="L120" i="35" s="1"/>
  <c r="L121" i="35" s="1"/>
  <c r="H116" i="35"/>
  <c r="K116" i="35"/>
  <c r="K118" i="35" s="1"/>
  <c r="K119" i="35" s="1"/>
  <c r="O116" i="35"/>
  <c r="O118" i="35" s="1"/>
  <c r="O119" i="35" s="1"/>
  <c r="O120" i="35" s="1"/>
  <c r="J116" i="35"/>
  <c r="J118" i="35" s="1"/>
  <c r="J119" i="35" s="1"/>
  <c r="J120" i="35" s="1"/>
  <c r="J122" i="35"/>
  <c r="Q110" i="35"/>
  <c r="Q112" i="35" s="1"/>
  <c r="H122" i="35"/>
  <c r="K122" i="35"/>
  <c r="L122" i="35"/>
  <c r="O122" i="35"/>
  <c r="I122" i="35"/>
  <c r="H118" i="35" l="1"/>
  <c r="H119" i="35" s="1"/>
  <c r="H120" i="35" s="1"/>
  <c r="H121" i="35" s="1"/>
  <c r="H124" i="35" s="1"/>
  <c r="H125" i="35" s="1"/>
  <c r="O121" i="35"/>
  <c r="O124" i="35" s="1"/>
  <c r="O125" i="35" s="1"/>
  <c r="K120" i="35"/>
  <c r="K121" i="35" s="1"/>
  <c r="K124" i="35" s="1"/>
  <c r="K125" i="35" s="1"/>
  <c r="M118" i="35"/>
  <c r="M119" i="35" s="1"/>
  <c r="M120" i="35" s="1"/>
  <c r="M121" i="35" s="1"/>
  <c r="M124" i="35" s="1"/>
  <c r="M125" i="35" s="1"/>
  <c r="I120" i="35"/>
  <c r="I121" i="35" s="1"/>
  <c r="I124" i="35" s="1"/>
  <c r="I125" i="35" s="1"/>
  <c r="J121" i="35"/>
  <c r="J124" i="35" s="1"/>
  <c r="J125" i="35" s="1"/>
  <c r="L124" i="35"/>
  <c r="L125" i="35" s="1"/>
  <c r="H129" i="35" l="1"/>
  <c r="H130" i="35" l="1"/>
  <c r="H145" i="35"/>
  <c r="H148" i="35" s="1"/>
  <c r="K137" i="33" l="1"/>
  <c r="K140" i="33" s="1"/>
  <c r="H148" i="33" l="1"/>
  <c r="K139" i="33"/>
  <c r="K138" i="33"/>
  <c r="L123" i="33"/>
  <c r="K123" i="33"/>
  <c r="O104" i="33"/>
  <c r="O115" i="33" s="1"/>
  <c r="H90" i="33"/>
  <c r="P106" i="33" s="1"/>
  <c r="G60" i="33"/>
  <c r="O123" i="33" s="1"/>
  <c r="G59" i="33"/>
  <c r="J58" i="33"/>
  <c r="L59" i="33" s="1"/>
  <c r="O105" i="33" s="1"/>
  <c r="E57" i="33"/>
  <c r="G54" i="33"/>
  <c r="M123" i="33" s="1"/>
  <c r="J52" i="33"/>
  <c r="J51" i="33"/>
  <c r="J50" i="33"/>
  <c r="J49" i="33"/>
  <c r="J48" i="33"/>
  <c r="G45" i="33"/>
  <c r="J43" i="33"/>
  <c r="J42" i="33"/>
  <c r="J41" i="33"/>
  <c r="G38" i="33"/>
  <c r="J36" i="33"/>
  <c r="J35" i="33"/>
  <c r="L37" i="33" s="1"/>
  <c r="J105" i="33" s="1"/>
  <c r="G32" i="33"/>
  <c r="J30" i="33"/>
  <c r="J29" i="33"/>
  <c r="G26" i="33"/>
  <c r="H123" i="33" s="1"/>
  <c r="H24" i="33"/>
  <c r="J24" i="33" s="1"/>
  <c r="J23" i="33"/>
  <c r="J22" i="33"/>
  <c r="J21" i="33"/>
  <c r="J20" i="33"/>
  <c r="J19" i="33"/>
  <c r="J18" i="33"/>
  <c r="J17" i="33"/>
  <c r="J16" i="33"/>
  <c r="L105" i="33" l="1"/>
  <c r="L106" i="33" s="1"/>
  <c r="L107" i="33" s="1"/>
  <c r="H149" i="33"/>
  <c r="L53" i="33"/>
  <c r="I38" i="33"/>
  <c r="L31" i="33"/>
  <c r="I108" i="33" s="1"/>
  <c r="O106" i="33"/>
  <c r="O107" i="33" s="1"/>
  <c r="O109" i="33"/>
  <c r="O108" i="33"/>
  <c r="J109" i="33"/>
  <c r="J106" i="33"/>
  <c r="J107" i="33" s="1"/>
  <c r="L25" i="33"/>
  <c r="M105" i="33"/>
  <c r="I54" i="33"/>
  <c r="M108" i="33"/>
  <c r="I123" i="33"/>
  <c r="J123" i="33"/>
  <c r="L44" i="33"/>
  <c r="I45" i="33" s="1"/>
  <c r="I60" i="33"/>
  <c r="K105" i="33"/>
  <c r="H74" i="33"/>
  <c r="L109" i="33" l="1"/>
  <c r="I32" i="33"/>
  <c r="I105" i="33"/>
  <c r="J111" i="33"/>
  <c r="J110" i="33"/>
  <c r="O111" i="33"/>
  <c r="O110" i="33"/>
  <c r="O117" i="33"/>
  <c r="J73" i="33"/>
  <c r="H89" i="33" s="1"/>
  <c r="M106" i="33"/>
  <c r="M109" i="33"/>
  <c r="H105" i="33"/>
  <c r="H108" i="33"/>
  <c r="Q108" i="33" s="1"/>
  <c r="I26" i="33"/>
  <c r="H128" i="33"/>
  <c r="J117" i="33"/>
  <c r="K106" i="33"/>
  <c r="K107" i="33" s="1"/>
  <c r="K109" i="33"/>
  <c r="L111" i="33"/>
  <c r="L110" i="33"/>
  <c r="I109" i="33"/>
  <c r="I106" i="33"/>
  <c r="I107" i="33" s="1"/>
  <c r="H139" i="32"/>
  <c r="M123" i="32"/>
  <c r="L123" i="32"/>
  <c r="K123" i="32"/>
  <c r="P106" i="32"/>
  <c r="O104" i="32"/>
  <c r="O115" i="32" s="1"/>
  <c r="H90" i="32"/>
  <c r="G60" i="32"/>
  <c r="O123" i="32" s="1"/>
  <c r="G59" i="32"/>
  <c r="J58" i="32"/>
  <c r="L59" i="32" s="1"/>
  <c r="O105" i="32" s="1"/>
  <c r="E57" i="32"/>
  <c r="G54" i="32"/>
  <c r="J52" i="32"/>
  <c r="J51" i="32"/>
  <c r="J50" i="32"/>
  <c r="J49" i="32"/>
  <c r="J48" i="32"/>
  <c r="L53" i="32" s="1"/>
  <c r="G45" i="32"/>
  <c r="J43" i="32"/>
  <c r="L44" i="32" s="1"/>
  <c r="I45" i="32" s="1"/>
  <c r="J42" i="32"/>
  <c r="J41" i="32"/>
  <c r="G38" i="32"/>
  <c r="J123" i="32" s="1"/>
  <c r="L37" i="32"/>
  <c r="J105" i="32" s="1"/>
  <c r="J36" i="32"/>
  <c r="J35" i="32"/>
  <c r="G32" i="32"/>
  <c r="I123" i="32" s="1"/>
  <c r="J30" i="32"/>
  <c r="J29" i="32"/>
  <c r="L31" i="32" s="1"/>
  <c r="G26" i="32"/>
  <c r="H123" i="32" s="1"/>
  <c r="H24" i="32"/>
  <c r="J24" i="32" s="1"/>
  <c r="J23" i="32"/>
  <c r="J22" i="32"/>
  <c r="J21" i="32"/>
  <c r="J20" i="32"/>
  <c r="J19" i="32"/>
  <c r="J18" i="32"/>
  <c r="J17" i="32"/>
  <c r="J16" i="32"/>
  <c r="K111" i="33" l="1"/>
  <c r="K110" i="33"/>
  <c r="I111" i="33"/>
  <c r="I110" i="33"/>
  <c r="I117" i="33"/>
  <c r="J74" i="33"/>
  <c r="M107" i="33"/>
  <c r="J99" i="33"/>
  <c r="J98" i="33"/>
  <c r="J97" i="33"/>
  <c r="J96" i="33"/>
  <c r="J95" i="33"/>
  <c r="L117" i="33"/>
  <c r="H106" i="33"/>
  <c r="Q106" i="33" s="1"/>
  <c r="Q105" i="33"/>
  <c r="H109" i="33"/>
  <c r="Q109" i="33" s="1"/>
  <c r="L105" i="32"/>
  <c r="H74" i="32"/>
  <c r="H128" i="32" s="1"/>
  <c r="L25" i="32"/>
  <c r="J73" i="32" s="1"/>
  <c r="H89" i="32" s="1"/>
  <c r="K105" i="32"/>
  <c r="K106" i="32" s="1"/>
  <c r="K107" i="32" s="1"/>
  <c r="L109" i="32"/>
  <c r="L106" i="32"/>
  <c r="L107" i="32" s="1"/>
  <c r="I108" i="32"/>
  <c r="I105" i="32"/>
  <c r="I32" i="32"/>
  <c r="O107" i="32"/>
  <c r="O106" i="32"/>
  <c r="O109" i="32"/>
  <c r="O108" i="32"/>
  <c r="M105" i="32"/>
  <c r="M108" i="32"/>
  <c r="I54" i="32"/>
  <c r="J106" i="32"/>
  <c r="J107" i="32" s="1"/>
  <c r="J109" i="32"/>
  <c r="I60" i="32"/>
  <c r="I38" i="32"/>
  <c r="H139" i="31"/>
  <c r="M123" i="31"/>
  <c r="L123" i="31"/>
  <c r="K123" i="31"/>
  <c r="O104" i="31"/>
  <c r="O115" i="31" s="1"/>
  <c r="H90" i="31"/>
  <c r="P106" i="31" s="1"/>
  <c r="G60" i="31"/>
  <c r="G59" i="31"/>
  <c r="J58" i="31"/>
  <c r="L59" i="31" s="1"/>
  <c r="O105" i="31" s="1"/>
  <c r="E57" i="31"/>
  <c r="G54" i="31"/>
  <c r="J52" i="31"/>
  <c r="J51" i="31"/>
  <c r="J50" i="31"/>
  <c r="J49" i="31"/>
  <c r="J48" i="31"/>
  <c r="L53" i="31" s="1"/>
  <c r="G45" i="31"/>
  <c r="J43" i="31"/>
  <c r="J42" i="31"/>
  <c r="J41" i="31"/>
  <c r="G38" i="31"/>
  <c r="J123" i="31" s="1"/>
  <c r="L37" i="31"/>
  <c r="J105" i="31" s="1"/>
  <c r="J36" i="31"/>
  <c r="J35" i="31"/>
  <c r="G32" i="31"/>
  <c r="I123" i="31" s="1"/>
  <c r="J30" i="31"/>
  <c r="J29" i="31"/>
  <c r="L31" i="31" s="1"/>
  <c r="G26" i="31"/>
  <c r="H123" i="31" s="1"/>
  <c r="H24" i="31"/>
  <c r="J24" i="31" s="1"/>
  <c r="J23" i="31"/>
  <c r="J22" i="31"/>
  <c r="J21" i="31"/>
  <c r="J20" i="31"/>
  <c r="J19" i="31"/>
  <c r="J18" i="31"/>
  <c r="J17" i="31"/>
  <c r="J16" i="31"/>
  <c r="K117" i="33" l="1"/>
  <c r="H107" i="33"/>
  <c r="Q107" i="33" s="1"/>
  <c r="J100" i="33"/>
  <c r="O116" i="33" s="1"/>
  <c r="M111" i="33"/>
  <c r="M110" i="33"/>
  <c r="H105" i="32"/>
  <c r="H106" i="32" s="1"/>
  <c r="Q106" i="32" s="1"/>
  <c r="H108" i="32"/>
  <c r="Q108" i="32" s="1"/>
  <c r="I26" i="32"/>
  <c r="K109" i="32"/>
  <c r="K111" i="32"/>
  <c r="K110" i="32"/>
  <c r="J111" i="32"/>
  <c r="J110" i="32"/>
  <c r="J117" i="32"/>
  <c r="I107" i="32"/>
  <c r="I106" i="32"/>
  <c r="I109" i="32"/>
  <c r="L111" i="32"/>
  <c r="L110" i="32"/>
  <c r="L117" i="32" s="1"/>
  <c r="M106" i="32"/>
  <c r="M107" i="32" s="1"/>
  <c r="M109" i="32"/>
  <c r="J74" i="32"/>
  <c r="J96" i="32"/>
  <c r="J95" i="32"/>
  <c r="J99" i="32"/>
  <c r="J98" i="32"/>
  <c r="J97" i="32"/>
  <c r="O111" i="32"/>
  <c r="O110" i="32"/>
  <c r="L25" i="31"/>
  <c r="I26" i="31" s="1"/>
  <c r="K105" i="31"/>
  <c r="O106" i="31"/>
  <c r="O107" i="31"/>
  <c r="O109" i="31"/>
  <c r="O108" i="31"/>
  <c r="M108" i="31"/>
  <c r="M105" i="31"/>
  <c r="I54" i="31"/>
  <c r="I60" i="31"/>
  <c r="K106" i="31"/>
  <c r="K109" i="31"/>
  <c r="K107" i="31"/>
  <c r="J106" i="31"/>
  <c r="J107" i="31" s="1"/>
  <c r="J109" i="31"/>
  <c r="I108" i="31"/>
  <c r="I105" i="31"/>
  <c r="L105" i="31"/>
  <c r="H74" i="31"/>
  <c r="I38" i="31"/>
  <c r="O123" i="31"/>
  <c r="I32" i="31"/>
  <c r="L44" i="31"/>
  <c r="I45" i="31" s="1"/>
  <c r="H110" i="33" l="1"/>
  <c r="Q110" i="33" s="1"/>
  <c r="H111" i="33"/>
  <c r="Q111" i="33" s="1"/>
  <c r="M117" i="33"/>
  <c r="I116" i="33"/>
  <c r="I118" i="33" s="1"/>
  <c r="I119" i="33" s="1"/>
  <c r="J116" i="33"/>
  <c r="J118" i="33" s="1"/>
  <c r="M116" i="33"/>
  <c r="H116" i="33"/>
  <c r="K116" i="33"/>
  <c r="K118" i="33" s="1"/>
  <c r="K119" i="33" s="1"/>
  <c r="L116" i="33"/>
  <c r="L118" i="33" s="1"/>
  <c r="O118" i="33"/>
  <c r="O119" i="33" s="1"/>
  <c r="K117" i="32"/>
  <c r="H109" i="32"/>
  <c r="Q105" i="32"/>
  <c r="M111" i="32"/>
  <c r="M110" i="32"/>
  <c r="H107" i="32"/>
  <c r="I111" i="32"/>
  <c r="I110" i="32"/>
  <c r="O117" i="32"/>
  <c r="M117" i="32"/>
  <c r="Q109" i="32"/>
  <c r="J100" i="32"/>
  <c r="I117" i="32"/>
  <c r="H105" i="31"/>
  <c r="H108" i="31"/>
  <c r="O117" i="31"/>
  <c r="J111" i="31"/>
  <c r="J117" i="31" s="1"/>
  <c r="J110" i="31"/>
  <c r="H128" i="31"/>
  <c r="L109" i="31"/>
  <c r="L106" i="31"/>
  <c r="L107" i="31" s="1"/>
  <c r="J73" i="31"/>
  <c r="H89" i="31" s="1"/>
  <c r="I106" i="31"/>
  <c r="I107" i="31" s="1"/>
  <c r="I109" i="31"/>
  <c r="M109" i="31"/>
  <c r="M106" i="31"/>
  <c r="M107" i="31"/>
  <c r="O111" i="31"/>
  <c r="O110" i="31"/>
  <c r="H106" i="31"/>
  <c r="Q105" i="31"/>
  <c r="H109" i="31"/>
  <c r="K111" i="31"/>
  <c r="K110" i="31"/>
  <c r="K117" i="31" s="1"/>
  <c r="Q108" i="31"/>
  <c r="H139" i="30"/>
  <c r="L123" i="30"/>
  <c r="K123" i="30"/>
  <c r="O104" i="30"/>
  <c r="O115" i="30" s="1"/>
  <c r="H90" i="30"/>
  <c r="P106" i="30" s="1"/>
  <c r="G60" i="30"/>
  <c r="O123" i="30" s="1"/>
  <c r="G59" i="30"/>
  <c r="J58" i="30"/>
  <c r="L59" i="30" s="1"/>
  <c r="O105" i="30" s="1"/>
  <c r="E57" i="30"/>
  <c r="G54" i="30"/>
  <c r="M123" i="30" s="1"/>
  <c r="J52" i="30"/>
  <c r="J51" i="30"/>
  <c r="J50" i="30"/>
  <c r="J49" i="30"/>
  <c r="J48" i="30"/>
  <c r="G45" i="30"/>
  <c r="J43" i="30"/>
  <c r="J42" i="30"/>
  <c r="K105" i="30" s="1"/>
  <c r="J41" i="30"/>
  <c r="L44" i="30" s="1"/>
  <c r="G38" i="30"/>
  <c r="J123" i="30" s="1"/>
  <c r="J36" i="30"/>
  <c r="J35" i="30"/>
  <c r="L37" i="30" s="1"/>
  <c r="G32" i="30"/>
  <c r="I123" i="30" s="1"/>
  <c r="J30" i="30"/>
  <c r="J29" i="30"/>
  <c r="L31" i="30" s="1"/>
  <c r="G26" i="30"/>
  <c r="H123" i="30" s="1"/>
  <c r="H24" i="30"/>
  <c r="J24" i="30" s="1"/>
  <c r="J23" i="30"/>
  <c r="J22" i="30"/>
  <c r="J21" i="30"/>
  <c r="J20" i="30"/>
  <c r="J19" i="30"/>
  <c r="J18" i="30"/>
  <c r="J17" i="30"/>
  <c r="J16" i="30"/>
  <c r="M118" i="33" l="1"/>
  <c r="M119" i="33" s="1"/>
  <c r="M120" i="33" s="1"/>
  <c r="M121" i="33" s="1"/>
  <c r="M122" i="33"/>
  <c r="O122" i="33"/>
  <c r="H117" i="33"/>
  <c r="H118" i="33" s="1"/>
  <c r="H119" i="33" s="1"/>
  <c r="H120" i="33" s="1"/>
  <c r="H121" i="33" s="1"/>
  <c r="J122" i="33"/>
  <c r="L122" i="33"/>
  <c r="H122" i="33"/>
  <c r="I122" i="33"/>
  <c r="K122" i="33"/>
  <c r="Q112" i="33"/>
  <c r="J119" i="33"/>
  <c r="J120" i="33" s="1"/>
  <c r="J121" i="33" s="1"/>
  <c r="L119" i="33"/>
  <c r="L120" i="33" s="1"/>
  <c r="L121" i="33" s="1"/>
  <c r="I120" i="33"/>
  <c r="I121" i="33" s="1"/>
  <c r="K120" i="33"/>
  <c r="K121" i="33" s="1"/>
  <c r="O120" i="33"/>
  <c r="O121" i="33" s="1"/>
  <c r="H111" i="32"/>
  <c r="Q111" i="32" s="1"/>
  <c r="Q107" i="32"/>
  <c r="H110" i="32"/>
  <c r="H117" i="32" s="1"/>
  <c r="J116" i="32"/>
  <c r="O116" i="32"/>
  <c r="M116" i="32"/>
  <c r="I116" i="32"/>
  <c r="H116" i="32"/>
  <c r="L116" i="32"/>
  <c r="K116" i="32"/>
  <c r="J74" i="31"/>
  <c r="Q109" i="31"/>
  <c r="L111" i="31"/>
  <c r="L110" i="31"/>
  <c r="M117" i="31"/>
  <c r="I111" i="31"/>
  <c r="I110" i="31"/>
  <c r="Q106" i="31"/>
  <c r="H107" i="31"/>
  <c r="I117" i="31"/>
  <c r="M111" i="31"/>
  <c r="M110" i="31"/>
  <c r="J97" i="31"/>
  <c r="J96" i="31"/>
  <c r="J95" i="31"/>
  <c r="J99" i="31"/>
  <c r="J98" i="31"/>
  <c r="L53" i="30"/>
  <c r="M108" i="30" s="1"/>
  <c r="L105" i="30"/>
  <c r="L109" i="30" s="1"/>
  <c r="I45" i="30"/>
  <c r="I60" i="30"/>
  <c r="K106" i="30"/>
  <c r="K109" i="30"/>
  <c r="J105" i="30"/>
  <c r="L25" i="30"/>
  <c r="I26" i="30" s="1"/>
  <c r="I108" i="30"/>
  <c r="I105" i="30"/>
  <c r="O109" i="30"/>
  <c r="O106" i="30"/>
  <c r="O107" i="30" s="1"/>
  <c r="O108" i="30"/>
  <c r="L106" i="30"/>
  <c r="I54" i="30"/>
  <c r="H74" i="30"/>
  <c r="M105" i="30"/>
  <c r="I38" i="30"/>
  <c r="I32" i="30"/>
  <c r="H139" i="29"/>
  <c r="L123" i="29"/>
  <c r="K123" i="29"/>
  <c r="O104" i="29"/>
  <c r="O115" i="29" s="1"/>
  <c r="H90" i="29"/>
  <c r="P106" i="29" s="1"/>
  <c r="G60" i="29"/>
  <c r="O123" i="29" s="1"/>
  <c r="G59" i="29"/>
  <c r="J58" i="29"/>
  <c r="L59" i="29" s="1"/>
  <c r="I60" i="29" s="1"/>
  <c r="E57" i="29"/>
  <c r="G54" i="29"/>
  <c r="J52" i="29"/>
  <c r="J51" i="29"/>
  <c r="J50" i="29"/>
  <c r="J49" i="29"/>
  <c r="J48" i="29"/>
  <c r="G45" i="29"/>
  <c r="J43" i="29"/>
  <c r="J42" i="29"/>
  <c r="J41" i="29"/>
  <c r="G38" i="29"/>
  <c r="J123" i="29" s="1"/>
  <c r="J36" i="29"/>
  <c r="J35" i="29"/>
  <c r="G32" i="29"/>
  <c r="I123" i="29" s="1"/>
  <c r="J30" i="29"/>
  <c r="J29" i="29"/>
  <c r="G26" i="29"/>
  <c r="H123" i="29" s="1"/>
  <c r="H24" i="29"/>
  <c r="J24" i="29" s="1"/>
  <c r="J23" i="29"/>
  <c r="J22" i="29"/>
  <c r="J21" i="29"/>
  <c r="J20" i="29"/>
  <c r="J19" i="29"/>
  <c r="J18" i="29"/>
  <c r="J17" i="29"/>
  <c r="J16" i="29"/>
  <c r="K3" i="28"/>
  <c r="D7" i="28"/>
  <c r="M124" i="33" l="1"/>
  <c r="M125" i="33" s="1"/>
  <c r="O124" i="33"/>
  <c r="O125" i="33" s="1"/>
  <c r="I124" i="33"/>
  <c r="I125" i="33" s="1"/>
  <c r="J124" i="33"/>
  <c r="J125" i="33" s="1"/>
  <c r="H124" i="33"/>
  <c r="H125" i="33" s="1"/>
  <c r="K124" i="33"/>
  <c r="K125" i="33" s="1"/>
  <c r="L124" i="33"/>
  <c r="L125" i="33" s="1"/>
  <c r="I122" i="32"/>
  <c r="M122" i="32"/>
  <c r="O118" i="32"/>
  <c r="O119" i="32" s="1"/>
  <c r="J118" i="32"/>
  <c r="J119" i="32" s="1"/>
  <c r="K118" i="32"/>
  <c r="K119" i="32" s="1"/>
  <c r="L118" i="32"/>
  <c r="L119" i="32" s="1"/>
  <c r="H118" i="32"/>
  <c r="H119" i="32" s="1"/>
  <c r="H122" i="32"/>
  <c r="Q110" i="32"/>
  <c r="Q112" i="32" s="1"/>
  <c r="L122" i="32"/>
  <c r="K122" i="32"/>
  <c r="J122" i="32"/>
  <c r="O122" i="32"/>
  <c r="I118" i="32"/>
  <c r="I119" i="32"/>
  <c r="M118" i="32"/>
  <c r="M119" i="32" s="1"/>
  <c r="L117" i="31"/>
  <c r="J100" i="31"/>
  <c r="Q107" i="31"/>
  <c r="H110" i="31"/>
  <c r="I122" i="31" s="1"/>
  <c r="H111" i="31"/>
  <c r="Q111" i="31" s="1"/>
  <c r="H117" i="31"/>
  <c r="O111" i="30"/>
  <c r="O110" i="30"/>
  <c r="J73" i="30"/>
  <c r="H89" i="30" s="1"/>
  <c r="J106" i="30"/>
  <c r="J107" i="30" s="1"/>
  <c r="J109" i="30"/>
  <c r="L107" i="30"/>
  <c r="M109" i="30"/>
  <c r="M106" i="30"/>
  <c r="M107" i="30" s="1"/>
  <c r="H128" i="30"/>
  <c r="K107" i="30"/>
  <c r="I106" i="30"/>
  <c r="I107" i="30" s="1"/>
  <c r="I109" i="30"/>
  <c r="H108" i="30"/>
  <c r="Q108" i="30" s="1"/>
  <c r="H105" i="30"/>
  <c r="K105" i="29"/>
  <c r="L37" i="29"/>
  <c r="L53" i="29"/>
  <c r="I54" i="29" s="1"/>
  <c r="L31" i="29"/>
  <c r="I108" i="29" s="1"/>
  <c r="L105" i="29"/>
  <c r="L109" i="29" s="1"/>
  <c r="M105" i="29"/>
  <c r="K106" i="29"/>
  <c r="K107" i="29" s="1"/>
  <c r="K109" i="29"/>
  <c r="J105" i="29"/>
  <c r="I38" i="29"/>
  <c r="L25" i="29"/>
  <c r="I26" i="29" s="1"/>
  <c r="O105" i="29"/>
  <c r="M123" i="29"/>
  <c r="H74" i="29"/>
  <c r="L106" i="29"/>
  <c r="L107" i="29" s="1"/>
  <c r="L44" i="29"/>
  <c r="I45" i="29" s="1"/>
  <c r="G96" i="28"/>
  <c r="H139" i="27"/>
  <c r="L123" i="27"/>
  <c r="K123" i="27"/>
  <c r="O104" i="27"/>
  <c r="O115" i="27" s="1"/>
  <c r="H90" i="27"/>
  <c r="P106" i="27" s="1"/>
  <c r="G60" i="27"/>
  <c r="O123" i="27" s="1"/>
  <c r="G59" i="27"/>
  <c r="J58" i="27"/>
  <c r="L59" i="27" s="1"/>
  <c r="E57" i="27"/>
  <c r="G54" i="27"/>
  <c r="M123" i="27" s="1"/>
  <c r="J52" i="27"/>
  <c r="J51" i="27"/>
  <c r="J50" i="27"/>
  <c r="J49" i="27"/>
  <c r="J48" i="27"/>
  <c r="G45" i="27"/>
  <c r="J43" i="27"/>
  <c r="J42" i="27"/>
  <c r="J41" i="27"/>
  <c r="G38" i="27"/>
  <c r="J123" i="27" s="1"/>
  <c r="J36" i="27"/>
  <c r="J35" i="27"/>
  <c r="L37" i="27" s="1"/>
  <c r="J105" i="27" s="1"/>
  <c r="G32" i="27"/>
  <c r="I123" i="27" s="1"/>
  <c r="J30" i="27"/>
  <c r="J29" i="27"/>
  <c r="L31" i="27" s="1"/>
  <c r="G26" i="27"/>
  <c r="H123" i="27" s="1"/>
  <c r="H24" i="27"/>
  <c r="J24" i="27" s="1"/>
  <c r="J23" i="27"/>
  <c r="J22" i="27"/>
  <c r="J21" i="27"/>
  <c r="J20" i="27"/>
  <c r="J19" i="27"/>
  <c r="J18" i="27"/>
  <c r="J17" i="27"/>
  <c r="J16" i="27"/>
  <c r="H129" i="33" l="1"/>
  <c r="H147" i="33" s="1"/>
  <c r="H150" i="33" s="1"/>
  <c r="H120" i="32"/>
  <c r="H121" i="32" s="1"/>
  <c r="H124" i="32" s="1"/>
  <c r="H125" i="32" s="1"/>
  <c r="K120" i="32"/>
  <c r="K121" i="32" s="1"/>
  <c r="K124" i="32" s="1"/>
  <c r="K125" i="32" s="1"/>
  <c r="O120" i="32"/>
  <c r="O121" i="32" s="1"/>
  <c r="O124" i="32" s="1"/>
  <c r="O125" i="32" s="1"/>
  <c r="L120" i="32"/>
  <c r="L121" i="32" s="1"/>
  <c r="L124" i="32" s="1"/>
  <c r="L125" i="32" s="1"/>
  <c r="J120" i="32"/>
  <c r="J121" i="32" s="1"/>
  <c r="J124" i="32" s="1"/>
  <c r="J125" i="32" s="1"/>
  <c r="M120" i="32"/>
  <c r="M121" i="32" s="1"/>
  <c r="M124" i="32" s="1"/>
  <c r="M125" i="32" s="1"/>
  <c r="I120" i="32"/>
  <c r="I121" i="32" s="1"/>
  <c r="I124" i="32" s="1"/>
  <c r="I125" i="32" s="1"/>
  <c r="K116" i="31"/>
  <c r="J116" i="31"/>
  <c r="I116" i="31"/>
  <c r="H116" i="31"/>
  <c r="M116" i="31"/>
  <c r="L116" i="31"/>
  <c r="O116" i="31"/>
  <c r="H122" i="31"/>
  <c r="Q110" i="31"/>
  <c r="Q112" i="31" s="1"/>
  <c r="J122" i="31"/>
  <c r="K122" i="31"/>
  <c r="O122" i="31"/>
  <c r="L122" i="31"/>
  <c r="M122" i="31"/>
  <c r="J74" i="30"/>
  <c r="O117" i="30"/>
  <c r="M111" i="30"/>
  <c r="M110" i="30"/>
  <c r="I111" i="30"/>
  <c r="I110" i="30"/>
  <c r="I117" i="30"/>
  <c r="J111" i="30"/>
  <c r="J110" i="30"/>
  <c r="J117" i="30"/>
  <c r="J97" i="30"/>
  <c r="J96" i="30"/>
  <c r="J95" i="30"/>
  <c r="J99" i="30"/>
  <c r="J98" i="30"/>
  <c r="H106" i="30"/>
  <c r="Q106" i="30" s="1"/>
  <c r="Q105" i="30"/>
  <c r="H109" i="30"/>
  <c r="Q109" i="30" s="1"/>
  <c r="L111" i="30"/>
  <c r="L110" i="30"/>
  <c r="K111" i="30"/>
  <c r="K110" i="30"/>
  <c r="I32" i="29"/>
  <c r="M108" i="29"/>
  <c r="I105" i="29"/>
  <c r="I106" i="29" s="1"/>
  <c r="I107" i="29" s="1"/>
  <c r="L111" i="29"/>
  <c r="L110" i="29"/>
  <c r="L117" i="29" s="1"/>
  <c r="O108" i="29"/>
  <c r="O109" i="29"/>
  <c r="O106" i="29"/>
  <c r="O107" i="29" s="1"/>
  <c r="H108" i="29"/>
  <c r="H105" i="29"/>
  <c r="J73" i="29"/>
  <c r="H89" i="29" s="1"/>
  <c r="K111" i="29"/>
  <c r="K110" i="29"/>
  <c r="M109" i="29"/>
  <c r="M106" i="29"/>
  <c r="M107" i="29" s="1"/>
  <c r="H128" i="29"/>
  <c r="J106" i="29"/>
  <c r="J107" i="29" s="1"/>
  <c r="J109" i="29"/>
  <c r="K105" i="27"/>
  <c r="K106" i="27" s="1"/>
  <c r="K107" i="27" s="1"/>
  <c r="L105" i="27"/>
  <c r="L106" i="27" s="1"/>
  <c r="L107" i="27" s="1"/>
  <c r="L53" i="27"/>
  <c r="M108" i="27" s="1"/>
  <c r="M105" i="27"/>
  <c r="I108" i="27"/>
  <c r="I105" i="27"/>
  <c r="J106" i="27"/>
  <c r="J107" i="27" s="1"/>
  <c r="J109" i="27"/>
  <c r="L25" i="27"/>
  <c r="I26" i="27" s="1"/>
  <c r="I60" i="27"/>
  <c r="O105" i="27"/>
  <c r="I54" i="27"/>
  <c r="H74" i="27"/>
  <c r="I38" i="27"/>
  <c r="I32" i="27"/>
  <c r="L109" i="27"/>
  <c r="L44" i="27"/>
  <c r="I45" i="27" s="1"/>
  <c r="H139" i="26"/>
  <c r="L123" i="26"/>
  <c r="K123" i="26"/>
  <c r="O104" i="26"/>
  <c r="O115" i="26" s="1"/>
  <c r="H90" i="26"/>
  <c r="P106" i="26" s="1"/>
  <c r="G60" i="26"/>
  <c r="O123" i="26" s="1"/>
  <c r="G59" i="26"/>
  <c r="J58" i="26"/>
  <c r="L59" i="26" s="1"/>
  <c r="E57" i="26"/>
  <c r="G54" i="26"/>
  <c r="M123" i="26" s="1"/>
  <c r="J52" i="26"/>
  <c r="J51" i="26"/>
  <c r="J50" i="26"/>
  <c r="J49" i="26"/>
  <c r="L53" i="26" s="1"/>
  <c r="J48" i="26"/>
  <c r="G45" i="26"/>
  <c r="J43" i="26"/>
  <c r="J42" i="26"/>
  <c r="J41" i="26"/>
  <c r="G38" i="26"/>
  <c r="J123" i="26" s="1"/>
  <c r="J36" i="26"/>
  <c r="J35" i="26"/>
  <c r="L37" i="26" s="1"/>
  <c r="G32" i="26"/>
  <c r="I123" i="26" s="1"/>
  <c r="J30" i="26"/>
  <c r="J29" i="26"/>
  <c r="G26" i="26"/>
  <c r="H123" i="26" s="1"/>
  <c r="H24" i="26"/>
  <c r="J24" i="26" s="1"/>
  <c r="J23" i="26"/>
  <c r="J22" i="26"/>
  <c r="J21" i="26"/>
  <c r="J20" i="26"/>
  <c r="J19" i="26"/>
  <c r="J18" i="26"/>
  <c r="J17" i="26"/>
  <c r="J16" i="26"/>
  <c r="H130" i="33" l="1"/>
  <c r="H129" i="32"/>
  <c r="O118" i="31"/>
  <c r="O119" i="31" s="1"/>
  <c r="L118" i="31"/>
  <c r="L119" i="31" s="1"/>
  <c r="M118" i="31"/>
  <c r="M119" i="31"/>
  <c r="H118" i="31"/>
  <c r="H119" i="31" s="1"/>
  <c r="I118" i="31"/>
  <c r="I119" i="31" s="1"/>
  <c r="J118" i="31"/>
  <c r="J119" i="31" s="1"/>
  <c r="K118" i="31"/>
  <c r="K119" i="31" s="1"/>
  <c r="M117" i="30"/>
  <c r="K117" i="30"/>
  <c r="H107" i="30"/>
  <c r="J100" i="30"/>
  <c r="L117" i="30"/>
  <c r="I109" i="29"/>
  <c r="I117" i="29" s="1"/>
  <c r="Q108" i="29"/>
  <c r="J74" i="29"/>
  <c r="J111" i="29"/>
  <c r="J110" i="29"/>
  <c r="J117" i="29" s="1"/>
  <c r="I111" i="29"/>
  <c r="I110" i="29"/>
  <c r="O110" i="29"/>
  <c r="O111" i="29"/>
  <c r="J97" i="29"/>
  <c r="J96" i="29"/>
  <c r="J99" i="29"/>
  <c r="J95" i="29"/>
  <c r="J98" i="29"/>
  <c r="H106" i="29"/>
  <c r="Q106" i="29" s="1"/>
  <c r="Q105" i="29"/>
  <c r="H109" i="29"/>
  <c r="Q109" i="29" s="1"/>
  <c r="M111" i="29"/>
  <c r="M117" i="29" s="1"/>
  <c r="M110" i="29"/>
  <c r="K117" i="29"/>
  <c r="K109" i="27"/>
  <c r="L111" i="27"/>
  <c r="L110" i="27"/>
  <c r="K111" i="27"/>
  <c r="K110" i="27"/>
  <c r="J111" i="27"/>
  <c r="J110" i="27"/>
  <c r="J117" i="27" s="1"/>
  <c r="J74" i="27"/>
  <c r="H128" i="27"/>
  <c r="I106" i="27"/>
  <c r="I107" i="27" s="1"/>
  <c r="I109" i="27"/>
  <c r="H108" i="27"/>
  <c r="Q108" i="27" s="1"/>
  <c r="H105" i="27"/>
  <c r="O106" i="27"/>
  <c r="O107" i="27"/>
  <c r="O109" i="27"/>
  <c r="O108" i="27"/>
  <c r="J73" i="27"/>
  <c r="H89" i="27" s="1"/>
  <c r="M109" i="27"/>
  <c r="M106" i="27"/>
  <c r="M107" i="27" s="1"/>
  <c r="K105" i="26"/>
  <c r="K106" i="26" s="1"/>
  <c r="K107" i="26" s="1"/>
  <c r="L105" i="26"/>
  <c r="L109" i="26" s="1"/>
  <c r="L31" i="26"/>
  <c r="I32" i="26" s="1"/>
  <c r="M108" i="26"/>
  <c r="M105" i="26"/>
  <c r="L25" i="26"/>
  <c r="I26" i="26" s="1"/>
  <c r="J105" i="26"/>
  <c r="I38" i="26"/>
  <c r="I60" i="26"/>
  <c r="O105" i="26"/>
  <c r="I54" i="26"/>
  <c r="H74" i="26"/>
  <c r="L44" i="26"/>
  <c r="I45" i="26" s="1"/>
  <c r="H138" i="32" l="1"/>
  <c r="H140" i="32" s="1"/>
  <c r="H130" i="32"/>
  <c r="L120" i="31"/>
  <c r="L121" i="31" s="1"/>
  <c r="L124" i="31" s="1"/>
  <c r="L125" i="31" s="1"/>
  <c r="I120" i="31"/>
  <c r="I121" i="31" s="1"/>
  <c r="I124" i="31" s="1"/>
  <c r="I125" i="31" s="1"/>
  <c r="O120" i="31"/>
  <c r="O121" i="31" s="1"/>
  <c r="O124" i="31" s="1"/>
  <c r="O125" i="31" s="1"/>
  <c r="J120" i="31"/>
  <c r="J121" i="31" s="1"/>
  <c r="J124" i="31" s="1"/>
  <c r="J125" i="31" s="1"/>
  <c r="M120" i="31"/>
  <c r="M121" i="31" s="1"/>
  <c r="M124" i="31" s="1"/>
  <c r="M125" i="31" s="1"/>
  <c r="H120" i="31"/>
  <c r="H121" i="31" s="1"/>
  <c r="H124" i="31" s="1"/>
  <c r="H125" i="31" s="1"/>
  <c r="K120" i="31"/>
  <c r="K121" i="31" s="1"/>
  <c r="K124" i="31" s="1"/>
  <c r="K125" i="31" s="1"/>
  <c r="Q107" i="30"/>
  <c r="H111" i="30"/>
  <c r="Q111" i="30" s="1"/>
  <c r="H110" i="30"/>
  <c r="K116" i="30"/>
  <c r="J116" i="30"/>
  <c r="I116" i="30"/>
  <c r="H116" i="30"/>
  <c r="O116" i="30"/>
  <c r="M116" i="30"/>
  <c r="L116" i="30"/>
  <c r="H107" i="29"/>
  <c r="H111" i="29" s="1"/>
  <c r="Q111" i="29" s="1"/>
  <c r="J100" i="29"/>
  <c r="O117" i="29"/>
  <c r="K117" i="27"/>
  <c r="M111" i="27"/>
  <c r="M110" i="27"/>
  <c r="H106" i="27"/>
  <c r="Q106" i="27" s="1"/>
  <c r="H109" i="27"/>
  <c r="Q109" i="27" s="1"/>
  <c r="Q105" i="27"/>
  <c r="J97" i="27"/>
  <c r="J96" i="27"/>
  <c r="J95" i="27"/>
  <c r="J99" i="27"/>
  <c r="J98" i="27"/>
  <c r="I111" i="27"/>
  <c r="I110" i="27"/>
  <c r="I117" i="27" s="1"/>
  <c r="O111" i="27"/>
  <c r="O110" i="27"/>
  <c r="L117" i="27"/>
  <c r="K109" i="26"/>
  <c r="L106" i="26"/>
  <c r="L107" i="26" s="1"/>
  <c r="L110" i="26" s="1"/>
  <c r="I108" i="26"/>
  <c r="I105" i="26"/>
  <c r="I106" i="26" s="1"/>
  <c r="I107" i="26" s="1"/>
  <c r="J73" i="26"/>
  <c r="H89" i="26" s="1"/>
  <c r="J96" i="26" s="1"/>
  <c r="J106" i="26"/>
  <c r="J109" i="26"/>
  <c r="L111" i="26"/>
  <c r="M109" i="26"/>
  <c r="M106" i="26"/>
  <c r="H108" i="26"/>
  <c r="H105" i="26"/>
  <c r="K111" i="26"/>
  <c r="K110" i="26"/>
  <c r="H128" i="26"/>
  <c r="O109" i="26"/>
  <c r="O106" i="26"/>
  <c r="O107" i="26" s="1"/>
  <c r="O108" i="26"/>
  <c r="H139" i="25"/>
  <c r="L123" i="25"/>
  <c r="K123" i="25"/>
  <c r="J123" i="25"/>
  <c r="I108" i="25"/>
  <c r="I105" i="25"/>
  <c r="O104" i="25"/>
  <c r="O115" i="25" s="1"/>
  <c r="H90" i="25"/>
  <c r="P106" i="25" s="1"/>
  <c r="G60" i="25"/>
  <c r="O123" i="25" s="1"/>
  <c r="L59" i="25"/>
  <c r="O105" i="25" s="1"/>
  <c r="G59" i="25"/>
  <c r="J58" i="25"/>
  <c r="E57" i="25"/>
  <c r="G54" i="25"/>
  <c r="M123" i="25" s="1"/>
  <c r="J52" i="25"/>
  <c r="J51" i="25"/>
  <c r="J50" i="25"/>
  <c r="L53" i="25" s="1"/>
  <c r="J49" i="25"/>
  <c r="J48" i="25"/>
  <c r="G45" i="25"/>
  <c r="J43" i="25"/>
  <c r="J42" i="25"/>
  <c r="J41" i="25"/>
  <c r="L44" i="25" s="1"/>
  <c r="I45" i="25" s="1"/>
  <c r="G38" i="25"/>
  <c r="J36" i="25"/>
  <c r="J35" i="25"/>
  <c r="L37" i="25" s="1"/>
  <c r="G32" i="25"/>
  <c r="I123" i="25" s="1"/>
  <c r="L31" i="25"/>
  <c r="J30" i="25"/>
  <c r="J29" i="25"/>
  <c r="G26" i="25"/>
  <c r="H123" i="25" s="1"/>
  <c r="H24" i="25"/>
  <c r="J24" i="25" s="1"/>
  <c r="J23" i="25"/>
  <c r="J22" i="25"/>
  <c r="J21" i="25"/>
  <c r="J20" i="25"/>
  <c r="J19" i="25"/>
  <c r="J18" i="25"/>
  <c r="J17" i="25"/>
  <c r="J16" i="25"/>
  <c r="H129" i="31" l="1"/>
  <c r="I118" i="30"/>
  <c r="I119" i="30" s="1"/>
  <c r="M118" i="30"/>
  <c r="M119" i="30"/>
  <c r="K118" i="30"/>
  <c r="K119" i="30" s="1"/>
  <c r="O118" i="30"/>
  <c r="O119" i="30" s="1"/>
  <c r="H117" i="30"/>
  <c r="H118" i="30" s="1"/>
  <c r="J118" i="30"/>
  <c r="J119" i="30" s="1"/>
  <c r="L118" i="30"/>
  <c r="L119" i="30" s="1"/>
  <c r="H122" i="30"/>
  <c r="Q110" i="30"/>
  <c r="Q112" i="30" s="1"/>
  <c r="O122" i="30"/>
  <c r="J122" i="30"/>
  <c r="L122" i="30"/>
  <c r="I122" i="30"/>
  <c r="M122" i="30"/>
  <c r="K122" i="30"/>
  <c r="Q107" i="29"/>
  <c r="H110" i="29"/>
  <c r="H122" i="29" s="1"/>
  <c r="K116" i="29"/>
  <c r="J116" i="29"/>
  <c r="I116" i="29"/>
  <c r="H116" i="29"/>
  <c r="L116" i="29"/>
  <c r="M116" i="29"/>
  <c r="O116" i="29"/>
  <c r="M117" i="27"/>
  <c r="H107" i="27"/>
  <c r="H110" i="27" s="1"/>
  <c r="O117" i="27"/>
  <c r="J100" i="27"/>
  <c r="I109" i="26"/>
  <c r="L117" i="26"/>
  <c r="J74" i="26"/>
  <c r="J99" i="26"/>
  <c r="J98" i="26"/>
  <c r="J95" i="26"/>
  <c r="J97" i="26"/>
  <c r="O111" i="26"/>
  <c r="O110" i="26"/>
  <c r="I111" i="26"/>
  <c r="I110" i="26"/>
  <c r="Q108" i="26"/>
  <c r="H106" i="26"/>
  <c r="Q106" i="26" s="1"/>
  <c r="Q105" i="26"/>
  <c r="H109" i="26"/>
  <c r="M107" i="26"/>
  <c r="K117" i="26"/>
  <c r="J107" i="26"/>
  <c r="L25" i="25"/>
  <c r="H105" i="25" s="1"/>
  <c r="I38" i="25"/>
  <c r="J105" i="25"/>
  <c r="M105" i="25"/>
  <c r="I54" i="25"/>
  <c r="M108" i="25"/>
  <c r="O106" i="25"/>
  <c r="O109" i="25"/>
  <c r="O108" i="25"/>
  <c r="I106" i="25"/>
  <c r="L105" i="25"/>
  <c r="I60" i="25"/>
  <c r="K105" i="25"/>
  <c r="H74" i="25"/>
  <c r="I32" i="25"/>
  <c r="I107" i="25"/>
  <c r="I109" i="25"/>
  <c r="H139" i="24"/>
  <c r="L123" i="24"/>
  <c r="K123" i="24"/>
  <c r="O104" i="24"/>
  <c r="O115" i="24" s="1"/>
  <c r="H90" i="24"/>
  <c r="P106" i="24" s="1"/>
  <c r="G60" i="24"/>
  <c r="O123" i="24" s="1"/>
  <c r="G59" i="24"/>
  <c r="J58" i="24"/>
  <c r="L59" i="24" s="1"/>
  <c r="E57" i="24"/>
  <c r="G54" i="24"/>
  <c r="M123" i="24" s="1"/>
  <c r="J52" i="24"/>
  <c r="J51" i="24"/>
  <c r="J50" i="24"/>
  <c r="J49" i="24"/>
  <c r="J48" i="24"/>
  <c r="G45" i="24"/>
  <c r="J43" i="24"/>
  <c r="J42" i="24"/>
  <c r="J41" i="24"/>
  <c r="G38" i="24"/>
  <c r="J123" i="24" s="1"/>
  <c r="J36" i="24"/>
  <c r="J35" i="24"/>
  <c r="L37" i="24" s="1"/>
  <c r="G32" i="24"/>
  <c r="I123" i="24" s="1"/>
  <c r="J30" i="24"/>
  <c r="J29" i="24"/>
  <c r="G26" i="24"/>
  <c r="H123" i="24" s="1"/>
  <c r="H24" i="24"/>
  <c r="J24" i="24" s="1"/>
  <c r="J23" i="24"/>
  <c r="J22" i="24"/>
  <c r="J21" i="24"/>
  <c r="J20" i="24"/>
  <c r="J19" i="24"/>
  <c r="J18" i="24"/>
  <c r="J17" i="24"/>
  <c r="J16" i="24"/>
  <c r="H138" i="31" l="1"/>
  <c r="H140" i="31" s="1"/>
  <c r="H130" i="31"/>
  <c r="O120" i="30"/>
  <c r="O121" i="30" s="1"/>
  <c r="O124" i="30" s="1"/>
  <c r="O125" i="30" s="1"/>
  <c r="K120" i="30"/>
  <c r="K121" i="30" s="1"/>
  <c r="K124" i="30" s="1"/>
  <c r="K125" i="30" s="1"/>
  <c r="L120" i="30"/>
  <c r="L121" i="30" s="1"/>
  <c r="L124" i="30" s="1"/>
  <c r="L125" i="30" s="1"/>
  <c r="H119" i="30"/>
  <c r="J120" i="30"/>
  <c r="J121" i="30"/>
  <c r="J124" i="30" s="1"/>
  <c r="J125" i="30" s="1"/>
  <c r="M120" i="30"/>
  <c r="M121" i="30" s="1"/>
  <c r="M124" i="30" s="1"/>
  <c r="M125" i="30" s="1"/>
  <c r="I120" i="30"/>
  <c r="I121" i="30" s="1"/>
  <c r="I124" i="30" s="1"/>
  <c r="I125" i="30" s="1"/>
  <c r="O122" i="29"/>
  <c r="Q110" i="29"/>
  <c r="Q112" i="29" s="1"/>
  <c r="K122" i="29"/>
  <c r="L122" i="29"/>
  <c r="M122" i="29"/>
  <c r="J122" i="29"/>
  <c r="H117" i="29"/>
  <c r="H118" i="29" s="1"/>
  <c r="H119" i="29" s="1"/>
  <c r="I122" i="29"/>
  <c r="M118" i="29"/>
  <c r="M119" i="29" s="1"/>
  <c r="L118" i="29"/>
  <c r="L119" i="29" s="1"/>
  <c r="I118" i="29"/>
  <c r="I119" i="29" s="1"/>
  <c r="J118" i="29"/>
  <c r="J119" i="29" s="1"/>
  <c r="K118" i="29"/>
  <c r="K119" i="29" s="1"/>
  <c r="O118" i="29"/>
  <c r="O119" i="29" s="1"/>
  <c r="I122" i="27"/>
  <c r="Q107" i="27"/>
  <c r="H111" i="27"/>
  <c r="Q111" i="27" s="1"/>
  <c r="K116" i="27"/>
  <c r="J116" i="27"/>
  <c r="O116" i="27"/>
  <c r="I116" i="27"/>
  <c r="H116" i="27"/>
  <c r="M116" i="27"/>
  <c r="L116" i="27"/>
  <c r="H122" i="27"/>
  <c r="Q110" i="27"/>
  <c r="J122" i="27"/>
  <c r="K122" i="27"/>
  <c r="L122" i="27"/>
  <c r="M122" i="27"/>
  <c r="O122" i="27"/>
  <c r="O117" i="26"/>
  <c r="Q109" i="26"/>
  <c r="I117" i="26"/>
  <c r="J100" i="26"/>
  <c r="H116" i="26" s="1"/>
  <c r="J111" i="26"/>
  <c r="J110" i="26"/>
  <c r="M111" i="26"/>
  <c r="M117" i="26" s="1"/>
  <c r="M110" i="26"/>
  <c r="H107" i="26"/>
  <c r="H108" i="25"/>
  <c r="I26" i="25"/>
  <c r="J73" i="25"/>
  <c r="H89" i="25" s="1"/>
  <c r="J98" i="25" s="1"/>
  <c r="I111" i="25"/>
  <c r="I110" i="25"/>
  <c r="H106" i="25"/>
  <c r="H107" i="25" s="1"/>
  <c r="Q105" i="25"/>
  <c r="H109" i="25"/>
  <c r="M109" i="25"/>
  <c r="M106" i="25"/>
  <c r="L109" i="25"/>
  <c r="L106" i="25"/>
  <c r="L107" i="25" s="1"/>
  <c r="O107" i="25"/>
  <c r="J109" i="25"/>
  <c r="J106" i="25"/>
  <c r="J107" i="25" s="1"/>
  <c r="Q108" i="25"/>
  <c r="H128" i="25"/>
  <c r="K106" i="25"/>
  <c r="K107" i="25" s="1"/>
  <c r="K109" i="25"/>
  <c r="L25" i="24"/>
  <c r="H105" i="24" s="1"/>
  <c r="K105" i="24"/>
  <c r="K106" i="24" s="1"/>
  <c r="K107" i="24" s="1"/>
  <c r="L53" i="24"/>
  <c r="I54" i="24" s="1"/>
  <c r="L105" i="24"/>
  <c r="L109" i="24" s="1"/>
  <c r="L31" i="24"/>
  <c r="I108" i="24" s="1"/>
  <c r="J105" i="24"/>
  <c r="I38" i="24"/>
  <c r="I105" i="24"/>
  <c r="I60" i="24"/>
  <c r="O105" i="24"/>
  <c r="H74" i="24"/>
  <c r="I32" i="24"/>
  <c r="L44" i="24"/>
  <c r="H139" i="23"/>
  <c r="L123" i="23"/>
  <c r="K123" i="23"/>
  <c r="O104" i="23"/>
  <c r="O115" i="23" s="1"/>
  <c r="H90" i="23"/>
  <c r="P106" i="23" s="1"/>
  <c r="G60" i="23"/>
  <c r="O123" i="23" s="1"/>
  <c r="G59" i="23"/>
  <c r="J58" i="23"/>
  <c r="L59" i="23" s="1"/>
  <c r="O105" i="23" s="1"/>
  <c r="E57" i="23"/>
  <c r="G54" i="23"/>
  <c r="M123" i="23" s="1"/>
  <c r="J52" i="23"/>
  <c r="J51" i="23"/>
  <c r="J50" i="23"/>
  <c r="J49" i="23"/>
  <c r="J48" i="23"/>
  <c r="G45" i="23"/>
  <c r="J43" i="23"/>
  <c r="J42" i="23"/>
  <c r="J41" i="23"/>
  <c r="G38" i="23"/>
  <c r="J123" i="23" s="1"/>
  <c r="J36" i="23"/>
  <c r="J35" i="23"/>
  <c r="G32" i="23"/>
  <c r="I123" i="23" s="1"/>
  <c r="J30" i="23"/>
  <c r="J29" i="23"/>
  <c r="G26" i="23"/>
  <c r="H123" i="23" s="1"/>
  <c r="H24" i="23"/>
  <c r="J24" i="23" s="1"/>
  <c r="J23" i="23"/>
  <c r="J22" i="23"/>
  <c r="J21" i="23"/>
  <c r="J20" i="23"/>
  <c r="J19" i="23"/>
  <c r="J18" i="23"/>
  <c r="J17" i="23"/>
  <c r="J16" i="23"/>
  <c r="I28" i="22"/>
  <c r="I27" i="22"/>
  <c r="J20" i="22"/>
  <c r="K20" i="22" s="1"/>
  <c r="J19" i="22"/>
  <c r="K19" i="22" s="1"/>
  <c r="L20" i="22" s="1"/>
  <c r="K16" i="22"/>
  <c r="K15" i="22"/>
  <c r="L16" i="22" s="1"/>
  <c r="I31" i="21"/>
  <c r="I30" i="21"/>
  <c r="J23" i="21"/>
  <c r="K23" i="21" s="1"/>
  <c r="J22" i="21"/>
  <c r="K22" i="21" s="1"/>
  <c r="J21" i="21"/>
  <c r="K21" i="21" s="1"/>
  <c r="K18" i="21"/>
  <c r="K17" i="21"/>
  <c r="K16" i="21"/>
  <c r="K15" i="21"/>
  <c r="L23" i="21" l="1"/>
  <c r="G24" i="28" s="1"/>
  <c r="K24" i="28" s="1"/>
  <c r="G27" i="28"/>
  <c r="K27" i="28" s="1"/>
  <c r="G29" i="28"/>
  <c r="K29" i="28" s="1"/>
  <c r="H120" i="30"/>
  <c r="H121" i="30" s="1"/>
  <c r="H124" i="30" s="1"/>
  <c r="H125" i="30" s="1"/>
  <c r="H129" i="30" s="1"/>
  <c r="H120" i="29"/>
  <c r="H121" i="29" s="1"/>
  <c r="H124" i="29" s="1"/>
  <c r="H125" i="29" s="1"/>
  <c r="O120" i="29"/>
  <c r="O121" i="29" s="1"/>
  <c r="O124" i="29" s="1"/>
  <c r="O125" i="29" s="1"/>
  <c r="L120" i="29"/>
  <c r="L121" i="29" s="1"/>
  <c r="L124" i="29" s="1"/>
  <c r="L125" i="29" s="1"/>
  <c r="K120" i="29"/>
  <c r="K121" i="29" s="1"/>
  <c r="K124" i="29" s="1"/>
  <c r="K125" i="29" s="1"/>
  <c r="J120" i="29"/>
  <c r="J121" i="29" s="1"/>
  <c r="J124" i="29" s="1"/>
  <c r="J125" i="29" s="1"/>
  <c r="M120" i="29"/>
  <c r="M121" i="29" s="1"/>
  <c r="M124" i="29" s="1"/>
  <c r="M125" i="29" s="1"/>
  <c r="I120" i="29"/>
  <c r="I121" i="29" s="1"/>
  <c r="I124" i="29" s="1"/>
  <c r="I125" i="29" s="1"/>
  <c r="Q112" i="27"/>
  <c r="H117" i="27"/>
  <c r="H118" i="27" s="1"/>
  <c r="H119" i="27" s="1"/>
  <c r="I118" i="27"/>
  <c r="I119" i="27" s="1"/>
  <c r="M118" i="27"/>
  <c r="M119" i="27" s="1"/>
  <c r="O118" i="27"/>
  <c r="O119" i="27" s="1"/>
  <c r="J118" i="27"/>
  <c r="J119" i="27" s="1"/>
  <c r="L118" i="27"/>
  <c r="L119" i="27" s="1"/>
  <c r="K118" i="27"/>
  <c r="K119" i="27" s="1"/>
  <c r="J116" i="26"/>
  <c r="I116" i="26"/>
  <c r="I118" i="26" s="1"/>
  <c r="I119" i="26" s="1"/>
  <c r="K116" i="26"/>
  <c r="K118" i="26" s="1"/>
  <c r="K119" i="26" s="1"/>
  <c r="L116" i="26"/>
  <c r="L118" i="26" s="1"/>
  <c r="L119" i="26" s="1"/>
  <c r="M116" i="26"/>
  <c r="M118" i="26" s="1"/>
  <c r="M119" i="26" s="1"/>
  <c r="O116" i="26"/>
  <c r="O118" i="26" s="1"/>
  <c r="O119" i="26" s="1"/>
  <c r="J117" i="26"/>
  <c r="Q107" i="26"/>
  <c r="H111" i="26"/>
  <c r="Q111" i="26" s="1"/>
  <c r="H110" i="26"/>
  <c r="M122" i="26"/>
  <c r="I26" i="24"/>
  <c r="H108" i="24"/>
  <c r="J99" i="25"/>
  <c r="J97" i="25"/>
  <c r="J96" i="25"/>
  <c r="J74" i="25"/>
  <c r="J95" i="25"/>
  <c r="L110" i="25"/>
  <c r="L111" i="25"/>
  <c r="K111" i="25"/>
  <c r="K110" i="25"/>
  <c r="K117" i="25"/>
  <c r="J111" i="25"/>
  <c r="J110" i="25"/>
  <c r="J117" i="25"/>
  <c r="I117" i="25"/>
  <c r="O111" i="25"/>
  <c r="O110" i="25"/>
  <c r="M107" i="25"/>
  <c r="H111" i="25"/>
  <c r="H110" i="25"/>
  <c r="Q109" i="25"/>
  <c r="Q106" i="25"/>
  <c r="L106" i="24"/>
  <c r="L107" i="24" s="1"/>
  <c r="L110" i="24" s="1"/>
  <c r="K109" i="24"/>
  <c r="J73" i="24"/>
  <c r="H89" i="24" s="1"/>
  <c r="J98" i="24" s="1"/>
  <c r="M105" i="24"/>
  <c r="I45" i="24"/>
  <c r="M108" i="24"/>
  <c r="K111" i="24"/>
  <c r="K110" i="24"/>
  <c r="K117" i="24" s="1"/>
  <c r="M109" i="24"/>
  <c r="M106" i="24"/>
  <c r="M107" i="24" s="1"/>
  <c r="H128" i="24"/>
  <c r="H106" i="24"/>
  <c r="Q105" i="24"/>
  <c r="H109" i="24"/>
  <c r="O109" i="24"/>
  <c r="O106" i="24"/>
  <c r="O107" i="24" s="1"/>
  <c r="O108" i="24"/>
  <c r="I106" i="24"/>
  <c r="I107" i="24" s="1"/>
  <c r="I109" i="24"/>
  <c r="J106" i="24"/>
  <c r="J107" i="24" s="1"/>
  <c r="J109" i="24"/>
  <c r="L53" i="23"/>
  <c r="M105" i="23" s="1"/>
  <c r="L37" i="23"/>
  <c r="I38" i="23" s="1"/>
  <c r="L105" i="23"/>
  <c r="L106" i="23" s="1"/>
  <c r="L44" i="23"/>
  <c r="I45" i="23" s="1"/>
  <c r="L31" i="23"/>
  <c r="I108" i="23" s="1"/>
  <c r="L25" i="23"/>
  <c r="I26" i="23" s="1"/>
  <c r="O106" i="23"/>
  <c r="O107" i="23" s="1"/>
  <c r="O109" i="23"/>
  <c r="O108" i="23"/>
  <c r="K105" i="23"/>
  <c r="H74" i="23"/>
  <c r="I60" i="23"/>
  <c r="K25" i="22"/>
  <c r="K28" i="21"/>
  <c r="L18" i="21"/>
  <c r="G22" i="28" s="1"/>
  <c r="K22" i="28" s="1"/>
  <c r="H138" i="30" l="1"/>
  <c r="H130" i="30"/>
  <c r="H129" i="29"/>
  <c r="H120" i="27"/>
  <c r="H121" i="27" s="1"/>
  <c r="H124" i="27" s="1"/>
  <c r="H125" i="27" s="1"/>
  <c r="M120" i="27"/>
  <c r="M121" i="27" s="1"/>
  <c r="M124" i="27" s="1"/>
  <c r="M125" i="27" s="1"/>
  <c r="O120" i="27"/>
  <c r="O121" i="27" s="1"/>
  <c r="O124" i="27" s="1"/>
  <c r="O125" i="27" s="1"/>
  <c r="I120" i="27"/>
  <c r="I121" i="27" s="1"/>
  <c r="I124" i="27" s="1"/>
  <c r="I125" i="27" s="1"/>
  <c r="J120" i="27"/>
  <c r="J121" i="27" s="1"/>
  <c r="J124" i="27" s="1"/>
  <c r="J125" i="27" s="1"/>
  <c r="L120" i="27"/>
  <c r="L121" i="27" s="1"/>
  <c r="L124" i="27" s="1"/>
  <c r="L125" i="27" s="1"/>
  <c r="K120" i="27"/>
  <c r="K121" i="27" s="1"/>
  <c r="K124" i="27" s="1"/>
  <c r="K125" i="27" s="1"/>
  <c r="J118" i="26"/>
  <c r="J119" i="26" s="1"/>
  <c r="J120" i="26" s="1"/>
  <c r="J121" i="26" s="1"/>
  <c r="O120" i="26"/>
  <c r="O121" i="26" s="1"/>
  <c r="I120" i="26"/>
  <c r="I121" i="26" s="1"/>
  <c r="K120" i="26"/>
  <c r="K121" i="26" s="1"/>
  <c r="H122" i="26"/>
  <c r="Q110" i="26"/>
  <c r="Q112" i="26" s="1"/>
  <c r="L122" i="26"/>
  <c r="K122" i="26"/>
  <c r="O122" i="26"/>
  <c r="I122" i="26"/>
  <c r="H117" i="26"/>
  <c r="M120" i="26"/>
  <c r="M121" i="26" s="1"/>
  <c r="M124" i="26" s="1"/>
  <c r="M125" i="26" s="1"/>
  <c r="L120" i="26"/>
  <c r="L121" i="26" s="1"/>
  <c r="J122" i="26"/>
  <c r="L111" i="24"/>
  <c r="L117" i="24" s="1"/>
  <c r="J100" i="25"/>
  <c r="L116" i="25" s="1"/>
  <c r="M117" i="25"/>
  <c r="Q107" i="25"/>
  <c r="J122" i="25"/>
  <c r="L117" i="25"/>
  <c r="O122" i="25"/>
  <c r="O117" i="25"/>
  <c r="M111" i="25"/>
  <c r="Q111" i="25" s="1"/>
  <c r="M110" i="25"/>
  <c r="M122" i="25" s="1"/>
  <c r="H122" i="25"/>
  <c r="I122" i="25"/>
  <c r="H117" i="25"/>
  <c r="J99" i="24"/>
  <c r="J96" i="24"/>
  <c r="Q106" i="24"/>
  <c r="J95" i="24"/>
  <c r="J97" i="24"/>
  <c r="J74" i="24"/>
  <c r="Q108" i="24"/>
  <c r="I111" i="24"/>
  <c r="I110" i="24"/>
  <c r="M111" i="24"/>
  <c r="M117" i="24" s="1"/>
  <c r="M110" i="24"/>
  <c r="J111" i="24"/>
  <c r="J110" i="24"/>
  <c r="O111" i="24"/>
  <c r="O110" i="24"/>
  <c r="Q109" i="24"/>
  <c r="H107" i="24"/>
  <c r="I32" i="23"/>
  <c r="I54" i="23"/>
  <c r="J105" i="23"/>
  <c r="M108" i="23"/>
  <c r="J73" i="23"/>
  <c r="H89" i="23" s="1"/>
  <c r="J95" i="23" s="1"/>
  <c r="I105" i="23"/>
  <c r="L109" i="23"/>
  <c r="M109" i="23"/>
  <c r="M106" i="23"/>
  <c r="M107" i="23" s="1"/>
  <c r="K109" i="23"/>
  <c r="K106" i="23"/>
  <c r="K107" i="23" s="1"/>
  <c r="O111" i="23"/>
  <c r="O110" i="23"/>
  <c r="L107" i="23"/>
  <c r="J106" i="23"/>
  <c r="J107" i="23" s="1"/>
  <c r="J109" i="23"/>
  <c r="H128" i="23"/>
  <c r="H108" i="23"/>
  <c r="Q108" i="23" s="1"/>
  <c r="H105" i="23"/>
  <c r="I31" i="20"/>
  <c r="I30" i="20"/>
  <c r="J22" i="20"/>
  <c r="K22" i="20" s="1"/>
  <c r="J21" i="20"/>
  <c r="K21" i="20" s="1"/>
  <c r="J20" i="20"/>
  <c r="K20" i="20" s="1"/>
  <c r="K17" i="20"/>
  <c r="K16" i="20"/>
  <c r="K15" i="20"/>
  <c r="H140" i="30" l="1"/>
  <c r="G74" i="28"/>
  <c r="K74" i="28" s="1"/>
  <c r="L22" i="20"/>
  <c r="G54" i="28"/>
  <c r="L17" i="20"/>
  <c r="G52" i="28"/>
  <c r="H138" i="29"/>
  <c r="H140" i="29" s="1"/>
  <c r="H130" i="29"/>
  <c r="H129" i="27"/>
  <c r="H138" i="27" s="1"/>
  <c r="H140" i="27" s="1"/>
  <c r="L124" i="26"/>
  <c r="L125" i="26" s="1"/>
  <c r="J124" i="26"/>
  <c r="J125" i="26" s="1"/>
  <c r="I124" i="26"/>
  <c r="I125" i="26" s="1"/>
  <c r="K124" i="26"/>
  <c r="K125" i="26" s="1"/>
  <c r="O124" i="26"/>
  <c r="O125" i="26" s="1"/>
  <c r="H118" i="26"/>
  <c r="H119" i="26" s="1"/>
  <c r="I117" i="24"/>
  <c r="O117" i="24"/>
  <c r="L118" i="25"/>
  <c r="L119" i="25" s="1"/>
  <c r="L120" i="25" s="1"/>
  <c r="L121" i="25" s="1"/>
  <c r="L124" i="25" s="1"/>
  <c r="L125" i="25" s="1"/>
  <c r="J116" i="25"/>
  <c r="J118" i="25" s="1"/>
  <c r="M116" i="25"/>
  <c r="M118" i="25" s="1"/>
  <c r="M119" i="25" s="1"/>
  <c r="K116" i="25"/>
  <c r="H116" i="25"/>
  <c r="H118" i="25" s="1"/>
  <c r="H119" i="25" s="1"/>
  <c r="J119" i="25"/>
  <c r="J120" i="25" s="1"/>
  <c r="I116" i="25"/>
  <c r="O116" i="25"/>
  <c r="L122" i="25"/>
  <c r="Q110" i="25"/>
  <c r="Q112" i="25" s="1"/>
  <c r="K122" i="25"/>
  <c r="J100" i="24"/>
  <c r="J116" i="24" s="1"/>
  <c r="Q107" i="24"/>
  <c r="H111" i="24"/>
  <c r="Q111" i="24" s="1"/>
  <c r="H110" i="24"/>
  <c r="J117" i="24"/>
  <c r="O117" i="23"/>
  <c r="J98" i="23"/>
  <c r="J99" i="23"/>
  <c r="J96" i="23"/>
  <c r="J74" i="23"/>
  <c r="J97" i="23"/>
  <c r="I106" i="23"/>
  <c r="I109" i="23"/>
  <c r="M111" i="23"/>
  <c r="M110" i="23"/>
  <c r="J111" i="23"/>
  <c r="J110" i="23"/>
  <c r="J117" i="23"/>
  <c r="K111" i="23"/>
  <c r="K110" i="23"/>
  <c r="L111" i="23"/>
  <c r="L110" i="23"/>
  <c r="H106" i="23"/>
  <c r="Q105" i="23"/>
  <c r="H109" i="23"/>
  <c r="K28" i="20"/>
  <c r="K55" i="28" l="1"/>
  <c r="K54" i="28"/>
  <c r="G106" i="28" s="1"/>
  <c r="K52" i="28"/>
  <c r="K53" i="28"/>
  <c r="H130" i="27"/>
  <c r="H120" i="26"/>
  <c r="H121" i="26" s="1"/>
  <c r="H124" i="26" s="1"/>
  <c r="H125" i="26" s="1"/>
  <c r="H129" i="26" s="1"/>
  <c r="O118" i="25"/>
  <c r="O119" i="25" s="1"/>
  <c r="O120" i="25" s="1"/>
  <c r="O121" i="25" s="1"/>
  <c r="O124" i="25" s="1"/>
  <c r="O125" i="25" s="1"/>
  <c r="I118" i="25"/>
  <c r="I119" i="25" s="1"/>
  <c r="J121" i="25"/>
  <c r="J124" i="25" s="1"/>
  <c r="J125" i="25" s="1"/>
  <c r="K118" i="25"/>
  <c r="K119" i="25" s="1"/>
  <c r="M120" i="25"/>
  <c r="M121" i="25" s="1"/>
  <c r="M124" i="25" s="1"/>
  <c r="M125" i="25" s="1"/>
  <c r="H120" i="25"/>
  <c r="H121" i="25" s="1"/>
  <c r="H124" i="25" s="1"/>
  <c r="H125" i="25" s="1"/>
  <c r="H116" i="24"/>
  <c r="I116" i="24"/>
  <c r="I118" i="24" s="1"/>
  <c r="L116" i="24"/>
  <c r="L118" i="24" s="1"/>
  <c r="L119" i="24" s="1"/>
  <c r="L120" i="24" s="1"/>
  <c r="L121" i="24" s="1"/>
  <c r="J118" i="24"/>
  <c r="J119" i="24" s="1"/>
  <c r="K116" i="24"/>
  <c r="K118" i="24" s="1"/>
  <c r="K119" i="24" s="1"/>
  <c r="K120" i="24" s="1"/>
  <c r="M116" i="24"/>
  <c r="O116" i="24"/>
  <c r="O118" i="24" s="1"/>
  <c r="O119" i="24" s="1"/>
  <c r="H122" i="24"/>
  <c r="Q110" i="24"/>
  <c r="Q112" i="24" s="1"/>
  <c r="K122" i="24"/>
  <c r="L122" i="24"/>
  <c r="J122" i="24"/>
  <c r="I122" i="24"/>
  <c r="M122" i="24"/>
  <c r="H117" i="24"/>
  <c r="O122" i="24"/>
  <c r="L117" i="23"/>
  <c r="M117" i="23"/>
  <c r="J100" i="23"/>
  <c r="O116" i="23" s="1"/>
  <c r="Q109" i="23"/>
  <c r="Q106" i="23"/>
  <c r="I107" i="23"/>
  <c r="H107" i="23"/>
  <c r="K117" i="23"/>
  <c r="H139" i="19"/>
  <c r="L123" i="19"/>
  <c r="K123" i="19"/>
  <c r="O104" i="19"/>
  <c r="O115" i="19" s="1"/>
  <c r="H90" i="19"/>
  <c r="P106" i="19" s="1"/>
  <c r="G60" i="19"/>
  <c r="O123" i="19" s="1"/>
  <c r="G59" i="19"/>
  <c r="J58" i="19"/>
  <c r="L59" i="19" s="1"/>
  <c r="O105" i="19" s="1"/>
  <c r="E57" i="19"/>
  <c r="G54" i="19"/>
  <c r="J52" i="19"/>
  <c r="J51" i="19"/>
  <c r="J50" i="19"/>
  <c r="J49" i="19"/>
  <c r="J48" i="19"/>
  <c r="G45" i="19"/>
  <c r="J43" i="19"/>
  <c r="J42" i="19"/>
  <c r="J41" i="19"/>
  <c r="L105" i="19" s="1"/>
  <c r="G38" i="19"/>
  <c r="J123" i="19" s="1"/>
  <c r="J36" i="19"/>
  <c r="J35" i="19"/>
  <c r="G32" i="19"/>
  <c r="I123" i="19" s="1"/>
  <c r="J30" i="19"/>
  <c r="J29" i="19"/>
  <c r="G26" i="19"/>
  <c r="H123" i="19" s="1"/>
  <c r="H24" i="19"/>
  <c r="J24" i="19" s="1"/>
  <c r="J23" i="19"/>
  <c r="J22" i="19"/>
  <c r="J21" i="19"/>
  <c r="J20" i="19"/>
  <c r="J19" i="19"/>
  <c r="J18" i="19"/>
  <c r="J17" i="19"/>
  <c r="J16" i="19"/>
  <c r="I33" i="18"/>
  <c r="I32" i="18"/>
  <c r="K18" i="18"/>
  <c r="J24" i="18"/>
  <c r="K24" i="18" s="1"/>
  <c r="J23" i="18"/>
  <c r="K23" i="18" s="1"/>
  <c r="J22" i="18"/>
  <c r="K22" i="18" s="1"/>
  <c r="G40" i="28" s="1"/>
  <c r="K40" i="28" s="1"/>
  <c r="J21" i="18"/>
  <c r="K17" i="18"/>
  <c r="K16" i="18"/>
  <c r="G38" i="28" s="1"/>
  <c r="K38" i="28" s="1"/>
  <c r="K15" i="18"/>
  <c r="I4" i="7"/>
  <c r="G105" i="28" l="1"/>
  <c r="G104" i="28"/>
  <c r="H138" i="26"/>
  <c r="H140" i="26" s="1"/>
  <c r="H130" i="26"/>
  <c r="L124" i="24"/>
  <c r="L125" i="24" s="1"/>
  <c r="K120" i="25"/>
  <c r="K121" i="25" s="1"/>
  <c r="K124" i="25" s="1"/>
  <c r="K125" i="25" s="1"/>
  <c r="I120" i="25"/>
  <c r="I121" i="25" s="1"/>
  <c r="I124" i="25" s="1"/>
  <c r="I125" i="25" s="1"/>
  <c r="O120" i="24"/>
  <c r="O121" i="24" s="1"/>
  <c r="O124" i="24" s="1"/>
  <c r="O125" i="24" s="1"/>
  <c r="K121" i="24"/>
  <c r="K124" i="24" s="1"/>
  <c r="K125" i="24" s="1"/>
  <c r="I119" i="24"/>
  <c r="I120" i="24" s="1"/>
  <c r="I121" i="24" s="1"/>
  <c r="I124" i="24" s="1"/>
  <c r="I125" i="24" s="1"/>
  <c r="M118" i="24"/>
  <c r="M119" i="24" s="1"/>
  <c r="M120" i="24" s="1"/>
  <c r="M121" i="24" s="1"/>
  <c r="M124" i="24" s="1"/>
  <c r="M125" i="24" s="1"/>
  <c r="H118" i="24"/>
  <c r="H119" i="24" s="1"/>
  <c r="J120" i="24"/>
  <c r="J121" i="24" s="1"/>
  <c r="J124" i="24" s="1"/>
  <c r="J125" i="24" s="1"/>
  <c r="K116" i="23"/>
  <c r="K118" i="23" s="1"/>
  <c r="K119" i="23" s="1"/>
  <c r="H116" i="23"/>
  <c r="I116" i="23"/>
  <c r="J116" i="23"/>
  <c r="J118" i="23" s="1"/>
  <c r="J119" i="23" s="1"/>
  <c r="M116" i="23"/>
  <c r="M118" i="23" s="1"/>
  <c r="M119" i="23" s="1"/>
  <c r="L116" i="23"/>
  <c r="L118" i="23" s="1"/>
  <c r="L119" i="23" s="1"/>
  <c r="I110" i="23"/>
  <c r="I111" i="23"/>
  <c r="O118" i="23"/>
  <c r="O119" i="23" s="1"/>
  <c r="Q107" i="23"/>
  <c r="H111" i="23"/>
  <c r="H110" i="23"/>
  <c r="L31" i="19"/>
  <c r="I32" i="19" s="1"/>
  <c r="L44" i="19"/>
  <c r="I45" i="19" s="1"/>
  <c r="L53" i="19"/>
  <c r="M108" i="19" s="1"/>
  <c r="H74" i="19"/>
  <c r="H128" i="19" s="1"/>
  <c r="L25" i="19"/>
  <c r="H108" i="19" s="1"/>
  <c r="L37" i="19"/>
  <c r="J105" i="19" s="1"/>
  <c r="J109" i="19" s="1"/>
  <c r="K105" i="19"/>
  <c r="K109" i="19" s="1"/>
  <c r="I60" i="19"/>
  <c r="O108" i="19"/>
  <c r="O106" i="19"/>
  <c r="O107" i="19" s="1"/>
  <c r="O109" i="19"/>
  <c r="L106" i="19"/>
  <c r="L107" i="19" s="1"/>
  <c r="I54" i="19"/>
  <c r="M105" i="19"/>
  <c r="M123" i="19"/>
  <c r="L109" i="19"/>
  <c r="L18" i="18"/>
  <c r="L24" i="18"/>
  <c r="K21" i="18"/>
  <c r="K30" i="18" s="1"/>
  <c r="H129" i="25" l="1"/>
  <c r="H138" i="25" s="1"/>
  <c r="H140" i="25" s="1"/>
  <c r="H120" i="24"/>
  <c r="H121" i="24" s="1"/>
  <c r="H124" i="24" s="1"/>
  <c r="H125" i="24" s="1"/>
  <c r="H129" i="24" s="1"/>
  <c r="Q111" i="23"/>
  <c r="I117" i="23"/>
  <c r="K120" i="23"/>
  <c r="K121" i="23" s="1"/>
  <c r="O120" i="23"/>
  <c r="O121" i="23" s="1"/>
  <c r="L120" i="23"/>
  <c r="L121" i="23" s="1"/>
  <c r="J120" i="23"/>
  <c r="J121" i="23" s="1"/>
  <c r="H122" i="23"/>
  <c r="Q110" i="23"/>
  <c r="O122" i="23"/>
  <c r="I122" i="23"/>
  <c r="J122" i="23"/>
  <c r="L122" i="23"/>
  <c r="M122" i="23"/>
  <c r="K122" i="23"/>
  <c r="M120" i="23"/>
  <c r="M121" i="23" s="1"/>
  <c r="H117" i="23"/>
  <c r="I108" i="19"/>
  <c r="I105" i="19"/>
  <c r="I106" i="19"/>
  <c r="I107" i="19" s="1"/>
  <c r="I109" i="19"/>
  <c r="H105" i="19"/>
  <c r="Q105" i="19" s="1"/>
  <c r="I26" i="19"/>
  <c r="K106" i="19"/>
  <c r="K107" i="19" s="1"/>
  <c r="K111" i="19" s="1"/>
  <c r="J106" i="19"/>
  <c r="J107" i="19" s="1"/>
  <c r="J111" i="19" s="1"/>
  <c r="I38" i="19"/>
  <c r="J73" i="19"/>
  <c r="L111" i="19"/>
  <c r="L117" i="19" s="1"/>
  <c r="L110" i="19"/>
  <c r="O110" i="19"/>
  <c r="O111" i="19"/>
  <c r="M109" i="19"/>
  <c r="M106" i="19"/>
  <c r="M107" i="19" s="1"/>
  <c r="Q108" i="19"/>
  <c r="Q112" i="23" l="1"/>
  <c r="H130" i="25"/>
  <c r="H138" i="24"/>
  <c r="H140" i="24" s="1"/>
  <c r="H130" i="24"/>
  <c r="I118" i="23"/>
  <c r="I119" i="23" s="1"/>
  <c r="I120" i="23" s="1"/>
  <c r="I121" i="23" s="1"/>
  <c r="I124" i="23" s="1"/>
  <c r="I125" i="23" s="1"/>
  <c r="J124" i="23"/>
  <c r="J125" i="23" s="1"/>
  <c r="M124" i="23"/>
  <c r="M125" i="23" s="1"/>
  <c r="H118" i="23"/>
  <c r="H119" i="23" s="1"/>
  <c r="O124" i="23"/>
  <c r="O125" i="23" s="1"/>
  <c r="L124" i="23"/>
  <c r="L125" i="23" s="1"/>
  <c r="K124" i="23"/>
  <c r="K125" i="23" s="1"/>
  <c r="I111" i="19"/>
  <c r="I110" i="19"/>
  <c r="H109" i="19"/>
  <c r="Q109" i="19" s="1"/>
  <c r="H106" i="19"/>
  <c r="H107" i="19" s="1"/>
  <c r="J110" i="19"/>
  <c r="J117" i="19" s="1"/>
  <c r="H89" i="19"/>
  <c r="J74" i="19"/>
  <c r="K110" i="19"/>
  <c r="K117" i="19" s="1"/>
  <c r="M111" i="19"/>
  <c r="M110" i="19"/>
  <c r="O117" i="19"/>
  <c r="I117" i="19" l="1"/>
  <c r="Q106" i="19"/>
  <c r="H120" i="23"/>
  <c r="H121" i="23" s="1"/>
  <c r="H124" i="23" s="1"/>
  <c r="H125" i="23" s="1"/>
  <c r="H129" i="23" s="1"/>
  <c r="J95" i="19"/>
  <c r="J99" i="19"/>
  <c r="J98" i="19"/>
  <c r="J97" i="19"/>
  <c r="J96" i="19"/>
  <c r="Q107" i="19"/>
  <c r="H111" i="19"/>
  <c r="Q111" i="19" s="1"/>
  <c r="H110" i="19"/>
  <c r="M122" i="19" s="1"/>
  <c r="M117" i="19"/>
  <c r="H138" i="23" l="1"/>
  <c r="H140" i="23" s="1"/>
  <c r="G32" i="28" s="1"/>
  <c r="K32" i="28" s="1"/>
  <c r="H130" i="23"/>
  <c r="J100" i="19"/>
  <c r="H122" i="19"/>
  <c r="Q110" i="19"/>
  <c r="Q112" i="19" s="1"/>
  <c r="I122" i="19"/>
  <c r="O122" i="19"/>
  <c r="H117" i="19"/>
  <c r="L122" i="19"/>
  <c r="J122" i="19"/>
  <c r="K122" i="19"/>
  <c r="O116" i="19" l="1"/>
  <c r="K116" i="19"/>
  <c r="H116" i="19"/>
  <c r="L116" i="19"/>
  <c r="M116" i="19"/>
  <c r="M118" i="19" s="1"/>
  <c r="M119" i="19" s="1"/>
  <c r="J116" i="19"/>
  <c r="I116" i="19"/>
  <c r="H118" i="19"/>
  <c r="H119" i="19" s="1"/>
  <c r="J118" i="19" l="1"/>
  <c r="J119" i="19" s="1"/>
  <c r="J120" i="19" s="1"/>
  <c r="J121" i="19" s="1"/>
  <c r="J124" i="19" s="1"/>
  <c r="J125" i="19" s="1"/>
  <c r="M120" i="19"/>
  <c r="M121" i="19" s="1"/>
  <c r="M124" i="19" s="1"/>
  <c r="M125" i="19" s="1"/>
  <c r="L118" i="19"/>
  <c r="L119" i="19" s="1"/>
  <c r="K118" i="19"/>
  <c r="K119" i="19" s="1"/>
  <c r="I118" i="19"/>
  <c r="I119" i="19" s="1"/>
  <c r="O118" i="19"/>
  <c r="O119" i="19" s="1"/>
  <c r="H120" i="19"/>
  <c r="H121" i="19" s="1"/>
  <c r="H124" i="19" s="1"/>
  <c r="H125" i="19" s="1"/>
  <c r="K120" i="19" l="1"/>
  <c r="K121" i="19" s="1"/>
  <c r="K124" i="19" s="1"/>
  <c r="K125" i="19" s="1"/>
  <c r="I120" i="19"/>
  <c r="I121" i="19" s="1"/>
  <c r="I124" i="19" s="1"/>
  <c r="I125" i="19" s="1"/>
  <c r="L120" i="19"/>
  <c r="L121" i="19" s="1"/>
  <c r="L124" i="19" s="1"/>
  <c r="L125" i="19" s="1"/>
  <c r="O120" i="19"/>
  <c r="O121" i="19" s="1"/>
  <c r="O124" i="19" s="1"/>
  <c r="O125" i="19" s="1"/>
  <c r="H129" i="19" l="1"/>
  <c r="H130" i="19" s="1"/>
  <c r="H138" i="19" l="1"/>
  <c r="H140" i="19" s="1"/>
  <c r="G43" i="28" s="1"/>
  <c r="K43" i="28" s="1"/>
  <c r="G101" i="28" l="1"/>
  <c r="G100" i="2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Dalpé, Marilou</author>
  </authors>
  <commentList>
    <comment ref="D25" authorId="0" shapeId="0" xr:uid="{1B2D65F0-6511-4259-B11F-4A9E77ECBFBB}">
      <text>
        <r>
          <rPr>
            <sz val="9"/>
            <color indexed="81"/>
            <rFont val="Tahoma"/>
            <family val="2"/>
          </rPr>
          <t>Aucun contrat forfaitaire dans ce pôle dans cet appel de propositions.</t>
        </r>
      </text>
    </comment>
    <comment ref="E25" authorId="0" shapeId="0" xr:uid="{ACEEAF96-416E-40DD-A17D-DF0C79BC4142}">
      <text>
        <r>
          <rPr>
            <sz val="9"/>
            <color indexed="81"/>
            <rFont val="Tahoma"/>
            <family val="2"/>
          </rPr>
          <t>Aucun contrat C202 forfaitaire dans ce pôle dans cet appel de propositions.</t>
        </r>
      </text>
    </comment>
    <comment ref="D26" authorId="0" shapeId="0" xr:uid="{34059748-F2A6-48DA-9151-67AAD396E5A9}">
      <text>
        <r>
          <rPr>
            <sz val="9"/>
            <color indexed="81"/>
            <rFont val="Tahoma"/>
            <family val="2"/>
          </rPr>
          <t>Aucun contrat forfaitaire dans ce pôle dans cet appel de propositions.</t>
        </r>
      </text>
    </comment>
    <comment ref="E26" authorId="0" shapeId="0" xr:uid="{AE8F3118-CBBD-4D10-8AB3-0176615EBAB3}">
      <text>
        <r>
          <rPr>
            <sz val="9"/>
            <color indexed="81"/>
            <rFont val="Tahoma"/>
            <family val="2"/>
          </rPr>
          <t>Aucun contrat C202 forfaitaire dans ce pôle dans cet appel de propositions.</t>
        </r>
      </text>
    </comment>
    <comment ref="H26" authorId="0" shapeId="0" xr:uid="{F9926627-DEBE-48EF-A434-480056DB2E43}">
      <text>
        <r>
          <rPr>
            <sz val="9"/>
            <color indexed="81"/>
            <rFont val="Tahoma"/>
            <family val="2"/>
          </rPr>
          <t>Aucun contrat horaire dans ce pôle dans cet appel de propositions.</t>
        </r>
      </text>
    </comment>
    <comment ref="E27" authorId="0" shapeId="0" xr:uid="{AD70A36C-4650-4EF1-8211-9B8B52BCD958}">
      <text>
        <r>
          <rPr>
            <sz val="9"/>
            <color indexed="81"/>
            <rFont val="Tahoma"/>
            <family val="2"/>
          </rPr>
          <t>Aucun contrat C202 forfaitaire dans ce pôle dans cet appel de propositions.</t>
        </r>
      </text>
    </comment>
    <comment ref="E28" authorId="0" shapeId="0" xr:uid="{D168E7CF-663F-4148-9734-E436473997FD}">
      <text>
        <r>
          <rPr>
            <sz val="9"/>
            <color indexed="81"/>
            <rFont val="Tahoma"/>
            <family val="2"/>
          </rPr>
          <t>Aucun contrat C202 forfaitaire dans ce pôle dans cet appel de propositions.</t>
        </r>
      </text>
    </comment>
    <comment ref="H28" authorId="0" shapeId="0" xr:uid="{3061BA73-95F4-4FB6-9353-68F1A7F00B70}">
      <text>
        <r>
          <rPr>
            <sz val="9"/>
            <color indexed="81"/>
            <rFont val="Tahoma"/>
            <family val="2"/>
          </rPr>
          <t>Aucun contrat horaire dans ce pôle dans cet appel de propositions.</t>
        </r>
      </text>
    </comment>
    <comment ref="E30" authorId="0" shapeId="0" xr:uid="{D8D8074C-E07C-498D-9AF7-5CA474503507}">
      <text>
        <r>
          <rPr>
            <sz val="9"/>
            <color indexed="81"/>
            <rFont val="Tahoma"/>
            <family val="2"/>
          </rPr>
          <t>Aucun contrat C202 forfaitaire dans ce pôle dans cet appel de propositions.</t>
        </r>
      </text>
    </comment>
    <comment ref="H30" authorId="0" shapeId="0" xr:uid="{2FE11B5D-645E-4FA6-9B4F-B8E351F161E1}">
      <text>
        <r>
          <rPr>
            <sz val="9"/>
            <color indexed="81"/>
            <rFont val="Tahoma"/>
            <family val="2"/>
          </rPr>
          <t>Aucun contrat horaire dans ce pôle dans cet appel de propositions.</t>
        </r>
      </text>
    </comment>
    <comment ref="E31" authorId="0" shapeId="0" xr:uid="{FA163855-9133-4A2B-BB20-92FFA0920F25}">
      <text>
        <r>
          <rPr>
            <sz val="9"/>
            <color indexed="81"/>
            <rFont val="Tahoma"/>
            <family val="2"/>
          </rPr>
          <t>Aucun contrat C202 forfaitaire dans ce pôle dans cet appel de propositions.</t>
        </r>
      </text>
    </comment>
    <comment ref="E32" authorId="0" shapeId="0" xr:uid="{0AA72275-018A-43F2-9438-18BBC057CE2C}">
      <text>
        <r>
          <rPr>
            <sz val="9"/>
            <color indexed="81"/>
            <rFont val="Tahoma"/>
            <family val="2"/>
          </rPr>
          <t>Aucun contrat C202 forfaitaire dans ce pôle dans cet appel de propositions.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Dalpé, Marilou</author>
  </authors>
  <commentList>
    <comment ref="G74" authorId="0" shapeId="0" xr:uid="{B6E22040-A685-40B8-AAFA-B3CB96AC1ADC}">
      <text>
        <r>
          <rPr>
            <sz val="9"/>
            <color indexed="81"/>
            <rFont val="Tahoma"/>
            <family val="2"/>
          </rPr>
          <t>Sans le montant provisionnel pour phytocides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29FA9F34-762A-4D09-85F5-E4EB8E411112}">
      <text>
        <r>
          <rPr>
            <sz val="9"/>
            <color indexed="81"/>
            <rFont val="Tahoma"/>
            <family val="2"/>
          </rPr>
          <t>Indiquer dans chaque case la productivité estimée</t>
        </r>
      </text>
    </comment>
    <comment ref="H21" authorId="1" shapeId="0" xr:uid="{0C69126F-A207-409A-B192-463CA6A98B62}">
      <text>
        <r>
          <rPr>
            <sz val="8"/>
            <color indexed="81"/>
            <rFont val="Tahoma"/>
            <family val="2"/>
          </rPr>
          <t>Sommaire
RE+MR</t>
        </r>
      </text>
    </comment>
    <comment ref="I21" authorId="0" shapeId="0" xr:uid="{274572E0-98E9-438E-94AD-14FF9922511B}">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4545466F-5242-488B-8D8F-50BEBE675039}">
      <text>
        <r>
          <rPr>
            <sz val="8"/>
            <color indexed="81"/>
            <rFont val="Tahoma"/>
            <family val="2"/>
          </rPr>
          <t>sommaire
FI + MF</t>
        </r>
      </text>
    </comment>
    <comment ref="I22" authorId="0" shapeId="0" xr:uid="{69093A27-7DD7-42D5-B600-097538A50341}">
      <text>
        <r>
          <rPr>
            <b/>
            <sz val="9"/>
            <color indexed="81"/>
            <rFont val="Tahoma"/>
            <family val="2"/>
          </rPr>
          <t>Optionnel : Indiquer la diminution de  productivité qu'implique une densité à dominance feuillue</t>
        </r>
      </text>
    </comment>
    <comment ref="H23" authorId="1" shapeId="0" xr:uid="{0B19F542-F6B2-417B-B3C5-47EC0F9433B1}">
      <text>
        <r>
          <rPr>
            <sz val="8"/>
            <color indexed="81"/>
            <rFont val="Tahoma"/>
            <family val="2"/>
          </rPr>
          <t>Sommaire
RE+MR</t>
        </r>
      </text>
    </comment>
    <comment ref="I23" authorId="0" shapeId="0" xr:uid="{3F8483D9-5394-4E79-95EA-8C78B0C1BB93}">
      <text>
        <r>
          <rPr>
            <sz val="9"/>
            <color indexed="81"/>
            <rFont val="Tahoma"/>
            <family val="2"/>
          </rPr>
          <t>Indiquer la diminution de productivité qu'implique une végétation de plus de 4 mètres</t>
        </r>
      </text>
    </comment>
    <comment ref="H24" authorId="0" shapeId="0" xr:uid="{F6D59EAB-E504-431A-BF5A-AC47E017CC93}">
      <text>
        <r>
          <rPr>
            <sz val="9"/>
            <color indexed="81"/>
            <rFont val="Tahoma"/>
            <family val="2"/>
          </rPr>
          <t>Total de la superficie à dégager autour des supports tel que spécifier au chapitre H</t>
        </r>
      </text>
    </comment>
    <comment ref="I24" authorId="0" shapeId="0" xr:uid="{94387D07-95F9-4527-ACAA-0A09E9FD0F72}">
      <text>
        <r>
          <rPr>
            <sz val="9"/>
            <color indexed="81"/>
            <rFont val="Tahoma"/>
            <family val="2"/>
          </rPr>
          <t>indiquer la production pour dégager le 3 mètres autour des pattes de support et haubans</t>
        </r>
      </text>
    </comment>
    <comment ref="I29" authorId="0" shapeId="0" xr:uid="{20959044-BC9A-411F-BF81-53AC21865EF2}">
      <text>
        <r>
          <rPr>
            <sz val="9"/>
            <color indexed="81"/>
            <rFont val="Tahoma"/>
            <family val="2"/>
          </rPr>
          <t>Indiquer la productivité pour la coupe de la végétation</t>
        </r>
      </text>
    </comment>
    <comment ref="I30" authorId="0" shapeId="0" xr:uid="{8F0D8083-361C-4F25-A734-40FB63819451}">
      <text>
        <r>
          <rPr>
            <sz val="9"/>
            <color indexed="81"/>
            <rFont val="Tahoma"/>
            <family val="2"/>
          </rPr>
          <t>Indiquer la productivité pour la mise en tas</t>
        </r>
      </text>
    </comment>
    <comment ref="I35" authorId="0" shapeId="0" xr:uid="{921EADC1-7660-4822-AFA6-C8B1D61922B2}">
      <text>
        <r>
          <rPr>
            <sz val="9"/>
            <color indexed="81"/>
            <rFont val="Tahoma"/>
            <family val="2"/>
          </rPr>
          <t>Indiquer la productivité pour l'abatage</t>
        </r>
      </text>
    </comment>
    <comment ref="I36" authorId="0" shapeId="0" xr:uid="{6B06B07C-A80F-4F26-8B95-10FD2CD1B846}">
      <text>
        <r>
          <rPr>
            <sz val="9"/>
            <color indexed="81"/>
            <rFont val="Tahoma"/>
            <family val="2"/>
          </rPr>
          <t>Indiquer la productivité pour l'ébranchage et le tronçonnage</t>
        </r>
      </text>
    </comment>
    <comment ref="I41" authorId="0" shapeId="0" xr:uid="{9E2F6C58-BB99-4B46-AEC9-E8C05F98FFA8}">
      <text>
        <r>
          <rPr>
            <sz val="9"/>
            <color indexed="81"/>
            <rFont val="Tahoma"/>
            <family val="2"/>
          </rPr>
          <t>indiquer la productivité pour l'abattage</t>
        </r>
      </text>
    </comment>
    <comment ref="I42" authorId="0" shapeId="0" xr:uid="{8BB5A0C7-1440-4B8F-8FD8-E6A013D3A71E}">
      <text>
        <r>
          <rPr>
            <sz val="9"/>
            <color indexed="81"/>
            <rFont val="Tahoma"/>
            <family val="2"/>
          </rPr>
          <t>Indiquer la productivité pour l'ébranchage et le tronçonnage</t>
        </r>
      </text>
    </comment>
    <comment ref="I43" authorId="0" shapeId="0" xr:uid="{78E2D004-2899-4054-8967-5421243202B2}">
      <text>
        <r>
          <rPr>
            <sz val="9"/>
            <color indexed="81"/>
            <rFont val="Tahoma"/>
            <family val="2"/>
          </rPr>
          <t>Indiquer la productivité pour la mise en tas</t>
        </r>
      </text>
    </comment>
    <comment ref="G58" authorId="2" shapeId="0" xr:uid="{8A2F3E40-C5AF-4E49-9140-8E2F54156690}">
      <text>
        <r>
          <rPr>
            <sz val="9"/>
            <color indexed="81"/>
            <rFont val="Tahoma"/>
            <family val="2"/>
          </rPr>
          <t>Inscrire si autre mode</t>
        </r>
      </text>
    </comment>
    <comment ref="G88" authorId="2" shapeId="0" xr:uid="{00B3500E-3FC6-4722-A8CD-54808F39475C}">
      <text>
        <r>
          <rPr>
            <sz val="9"/>
            <color indexed="81"/>
            <rFont val="Tahoma"/>
            <family val="2"/>
          </rPr>
          <t>Les superviseurs sont dédiés à 100% à la supervision, il n'exécute pas de travaux.</t>
        </r>
      </text>
    </comment>
    <comment ref="G99" authorId="3" shapeId="0" xr:uid="{DE3673DD-574C-40E8-99C8-75F3A3AFECBE}">
      <text>
        <r>
          <rPr>
            <sz val="9"/>
            <color indexed="81"/>
            <rFont val="Tahoma"/>
            <family val="2"/>
          </rPr>
          <t>Spécifiez.</t>
        </r>
      </text>
    </comment>
    <comment ref="P106" authorId="4" shapeId="0" xr:uid="{3C775127-10E1-4947-B0DC-8640655E83EC}">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64051806-93FF-4AF1-8388-C46DE7E3FE08}">
      <text>
        <r>
          <rPr>
            <sz val="9"/>
            <color indexed="81"/>
            <rFont val="Tahoma"/>
            <family val="2"/>
          </rPr>
          <t>1 scie par 8 travailleurs pour les modes 112, 127, 116 et C202.
1 scie par travailleur pour les modes M121 et M101.</t>
        </r>
      </text>
    </comment>
    <comment ref="P109" authorId="2" shapeId="0" xr:uid="{86BF8762-3D89-4845-BD43-EAEA0FC5FFC8}">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1CDE2174-183B-4209-A547-12FE1628F6EC}">
      <text>
        <r>
          <rPr>
            <sz val="9"/>
            <color indexed="81"/>
            <rFont val="Tahoma"/>
            <family val="2"/>
          </rPr>
          <t>Spécifiez</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C69D7265-E76C-489E-95DD-28877093F02E}">
      <text>
        <r>
          <rPr>
            <sz val="9"/>
            <color indexed="81"/>
            <rFont val="Tahoma"/>
            <family val="2"/>
          </rPr>
          <t>Indiquer dans chaque case la productivité estimée</t>
        </r>
      </text>
    </comment>
    <comment ref="H21" authorId="1" shapeId="0" xr:uid="{764B57AF-1C93-4051-9C76-58E45DF57976}">
      <text>
        <r>
          <rPr>
            <sz val="8"/>
            <color indexed="81"/>
            <rFont val="Tahoma"/>
            <family val="2"/>
          </rPr>
          <t>Sommaire
RE+MR</t>
        </r>
      </text>
    </comment>
    <comment ref="I21" authorId="0" shapeId="0" xr:uid="{7370E1B4-941F-4059-B265-4752A2DFE224}">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0C68F41F-1602-4D7B-B228-3E7E2FC48002}">
      <text>
        <r>
          <rPr>
            <sz val="8"/>
            <color indexed="81"/>
            <rFont val="Tahoma"/>
            <family val="2"/>
          </rPr>
          <t>sommaire
FI + MF</t>
        </r>
      </text>
    </comment>
    <comment ref="I22" authorId="0" shapeId="0" xr:uid="{3E34095A-A5C0-4AA1-B95C-EEBBC31CCE90}">
      <text>
        <r>
          <rPr>
            <b/>
            <sz val="9"/>
            <color indexed="81"/>
            <rFont val="Tahoma"/>
            <family val="2"/>
          </rPr>
          <t>Optionnel : Indiquer la diminution de  productivité qu'implique une densité à dominance feuillue</t>
        </r>
      </text>
    </comment>
    <comment ref="H23" authorId="1" shapeId="0" xr:uid="{1DF09662-64E8-4265-8B08-2E82A19CAB3A}">
      <text>
        <r>
          <rPr>
            <sz val="8"/>
            <color indexed="81"/>
            <rFont val="Tahoma"/>
            <family val="2"/>
          </rPr>
          <t>Sommaire
RE+MR</t>
        </r>
      </text>
    </comment>
    <comment ref="I23" authorId="0" shapeId="0" xr:uid="{F766596A-399B-4E79-A70E-13340A30A62F}">
      <text>
        <r>
          <rPr>
            <sz val="9"/>
            <color indexed="81"/>
            <rFont val="Tahoma"/>
            <family val="2"/>
          </rPr>
          <t>Indiquer la diminution de productivité qu'implique une végétation de plus de 4 mètres</t>
        </r>
      </text>
    </comment>
    <comment ref="H24" authorId="0" shapeId="0" xr:uid="{F90E65DF-6E3B-4AF4-995E-04C404B65028}">
      <text>
        <r>
          <rPr>
            <sz val="9"/>
            <color indexed="81"/>
            <rFont val="Tahoma"/>
            <family val="2"/>
          </rPr>
          <t>Total de la superficie à dégager autour des supports tel que spécifier au chapitre H</t>
        </r>
      </text>
    </comment>
    <comment ref="I24" authorId="0" shapeId="0" xr:uid="{B7544AAB-AD20-4318-8148-EB54E33166CC}">
      <text>
        <r>
          <rPr>
            <sz val="9"/>
            <color indexed="81"/>
            <rFont val="Tahoma"/>
            <family val="2"/>
          </rPr>
          <t>indiquer la production pour dégager le 3 mètres autour des pattes de support et haubans</t>
        </r>
      </text>
    </comment>
    <comment ref="I29" authorId="0" shapeId="0" xr:uid="{631FB625-45A4-47B5-AAEB-94FD55B4351E}">
      <text>
        <r>
          <rPr>
            <sz val="9"/>
            <color indexed="81"/>
            <rFont val="Tahoma"/>
            <family val="2"/>
          </rPr>
          <t>Indiquer la productivité pour la coupe de la végétation</t>
        </r>
      </text>
    </comment>
    <comment ref="I30" authorId="0" shapeId="0" xr:uid="{08B626B7-99F2-4262-8598-3D08270E3D60}">
      <text>
        <r>
          <rPr>
            <sz val="9"/>
            <color indexed="81"/>
            <rFont val="Tahoma"/>
            <family val="2"/>
          </rPr>
          <t>Indiquer la productivité pour la mise en tas</t>
        </r>
      </text>
    </comment>
    <comment ref="I35" authorId="0" shapeId="0" xr:uid="{A8D7BDB8-B4B6-48CD-A4F1-A9B1DD874409}">
      <text>
        <r>
          <rPr>
            <sz val="9"/>
            <color indexed="81"/>
            <rFont val="Tahoma"/>
            <family val="2"/>
          </rPr>
          <t>Indiquer la productivité pour l'abatage</t>
        </r>
      </text>
    </comment>
    <comment ref="I36" authorId="0" shapeId="0" xr:uid="{726A540C-0099-4961-B2A0-2E339D88075D}">
      <text>
        <r>
          <rPr>
            <sz val="9"/>
            <color indexed="81"/>
            <rFont val="Tahoma"/>
            <family val="2"/>
          </rPr>
          <t>Indiquer la productivité pour l'ébranchage et le tronçonnage</t>
        </r>
      </text>
    </comment>
    <comment ref="I41" authorId="0" shapeId="0" xr:uid="{B326108A-DA0A-4914-9E08-C390F21F5B9B}">
      <text>
        <r>
          <rPr>
            <sz val="9"/>
            <color indexed="81"/>
            <rFont val="Tahoma"/>
            <family val="2"/>
          </rPr>
          <t>indiquer la productivité pour l'abattage</t>
        </r>
      </text>
    </comment>
    <comment ref="I42" authorId="0" shapeId="0" xr:uid="{C5A9AC96-3903-4FD9-8636-732F3C6A9CEF}">
      <text>
        <r>
          <rPr>
            <sz val="9"/>
            <color indexed="81"/>
            <rFont val="Tahoma"/>
            <family val="2"/>
          </rPr>
          <t>Indiquer la productivité pour l'ébranchage et le tronçonnage</t>
        </r>
      </text>
    </comment>
    <comment ref="I43" authorId="0" shapeId="0" xr:uid="{F9E8809C-0252-4785-87D2-CEA2F5FBA7DF}">
      <text>
        <r>
          <rPr>
            <sz val="9"/>
            <color indexed="81"/>
            <rFont val="Tahoma"/>
            <family val="2"/>
          </rPr>
          <t>Indiquer la productivité pour la mise en tas</t>
        </r>
      </text>
    </comment>
    <comment ref="G58" authorId="2" shapeId="0" xr:uid="{17F30479-661D-4DA4-895D-4EA48834CB7E}">
      <text>
        <r>
          <rPr>
            <sz val="9"/>
            <color indexed="81"/>
            <rFont val="Tahoma"/>
            <family val="2"/>
          </rPr>
          <t>Inscrire si autre mode</t>
        </r>
      </text>
    </comment>
    <comment ref="G88" authorId="2" shapeId="0" xr:uid="{F96EEAEE-E4E4-4669-B523-CD554CC8E3D0}">
      <text>
        <r>
          <rPr>
            <sz val="9"/>
            <color indexed="81"/>
            <rFont val="Tahoma"/>
            <family val="2"/>
          </rPr>
          <t>Les superviseurs sont dédiés à 100% à la supervision, il n'exécute pas de travaux.</t>
        </r>
      </text>
    </comment>
    <comment ref="G99" authorId="3" shapeId="0" xr:uid="{F44BFA21-B1F8-4A3C-BA4F-006A9582D6BB}">
      <text>
        <r>
          <rPr>
            <sz val="9"/>
            <color indexed="81"/>
            <rFont val="Tahoma"/>
            <family val="2"/>
          </rPr>
          <t>Spécifiez.</t>
        </r>
      </text>
    </comment>
    <comment ref="P106" authorId="4" shapeId="0" xr:uid="{6C46427A-7E7F-417F-992C-76A48F671FD5}">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04545963-095F-4258-B2D6-6913D5C86734}">
      <text>
        <r>
          <rPr>
            <sz val="9"/>
            <color indexed="81"/>
            <rFont val="Tahoma"/>
            <family val="2"/>
          </rPr>
          <t>1 scie par 8 travailleurs pour les modes 112, 127, 116 et C202.
1 scie par travailleur pour les modes M121 et M101.</t>
        </r>
      </text>
    </comment>
    <comment ref="P109" authorId="2" shapeId="0" xr:uid="{50A1B074-0FA9-4C5A-B2E2-4B9FFE0690F5}">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3F6F14BD-CB17-4F7B-8394-51A4CC5398EE}">
      <text>
        <r>
          <rPr>
            <sz val="9"/>
            <color indexed="81"/>
            <rFont val="Tahoma"/>
            <family val="2"/>
          </rPr>
          <t>Spécifiez</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CDA7C69C-A4A7-4A55-90A4-6537C0D09981}">
      <text>
        <r>
          <rPr>
            <sz val="9"/>
            <color indexed="81"/>
            <rFont val="Tahoma"/>
            <family val="2"/>
          </rPr>
          <t>Indiquer dans chaque case la productivité estimée</t>
        </r>
      </text>
    </comment>
    <comment ref="H21" authorId="1" shapeId="0" xr:uid="{C0D6BB44-DBA4-40CD-B3C5-60C1517E8D62}">
      <text>
        <r>
          <rPr>
            <sz val="8"/>
            <color indexed="81"/>
            <rFont val="Tahoma"/>
            <family val="2"/>
          </rPr>
          <t>Sommaire
RE+MR</t>
        </r>
      </text>
    </comment>
    <comment ref="I21" authorId="0" shapeId="0" xr:uid="{86F23DA9-305B-42EF-9A8B-09C846AFD0B8}">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C60E1F4D-25D9-4B78-BA37-BDBD41749CD0}">
      <text>
        <r>
          <rPr>
            <sz val="8"/>
            <color indexed="81"/>
            <rFont val="Tahoma"/>
            <family val="2"/>
          </rPr>
          <t>sommaire
FI + MF</t>
        </r>
      </text>
    </comment>
    <comment ref="I22" authorId="0" shapeId="0" xr:uid="{382CCD58-CDAE-4A64-991D-C5CA4782A8D3}">
      <text>
        <r>
          <rPr>
            <b/>
            <sz val="9"/>
            <color indexed="81"/>
            <rFont val="Tahoma"/>
            <family val="2"/>
          </rPr>
          <t>Optionnel : Indiquer la diminution de  productivité qu'implique une densité à dominance feuillue</t>
        </r>
      </text>
    </comment>
    <comment ref="H23" authorId="1" shapeId="0" xr:uid="{0B9757E1-DC0D-4112-AA77-8002A5ABD89A}">
      <text>
        <r>
          <rPr>
            <sz val="8"/>
            <color indexed="81"/>
            <rFont val="Tahoma"/>
            <family val="2"/>
          </rPr>
          <t>Sommaire
RE+MR</t>
        </r>
      </text>
    </comment>
    <comment ref="I23" authorId="0" shapeId="0" xr:uid="{97960410-EC66-429B-973B-61B52834664F}">
      <text>
        <r>
          <rPr>
            <sz val="9"/>
            <color indexed="81"/>
            <rFont val="Tahoma"/>
            <family val="2"/>
          </rPr>
          <t>Indiquer la diminution de productivité qu'implique une végétation de plus de 4 mètres</t>
        </r>
      </text>
    </comment>
    <comment ref="H24" authorId="0" shapeId="0" xr:uid="{C6E01113-133F-4725-95AA-1F63F246A849}">
      <text>
        <r>
          <rPr>
            <sz val="9"/>
            <color indexed="81"/>
            <rFont val="Tahoma"/>
            <family val="2"/>
          </rPr>
          <t>Total de la superficie à dégager autour des supports tel que spécifier au chapitre H</t>
        </r>
      </text>
    </comment>
    <comment ref="I24" authorId="0" shapeId="0" xr:uid="{0BE43508-AB03-4B74-A434-7E62215F4D11}">
      <text>
        <r>
          <rPr>
            <sz val="9"/>
            <color indexed="81"/>
            <rFont val="Tahoma"/>
            <family val="2"/>
          </rPr>
          <t>indiquer la production pour dégager le 3 mètres autour des pattes de support et haubans</t>
        </r>
      </text>
    </comment>
    <comment ref="I29" authorId="0" shapeId="0" xr:uid="{68446C34-B180-4C85-80D3-6B485DAF377A}">
      <text>
        <r>
          <rPr>
            <sz val="9"/>
            <color indexed="81"/>
            <rFont val="Tahoma"/>
            <family val="2"/>
          </rPr>
          <t>Indiquer la productivité pour la coupe de la végétation</t>
        </r>
      </text>
    </comment>
    <comment ref="I30" authorId="0" shapeId="0" xr:uid="{BF3B21DB-EEAD-40F2-967D-1A233B3DFFF8}">
      <text>
        <r>
          <rPr>
            <sz val="9"/>
            <color indexed="81"/>
            <rFont val="Tahoma"/>
            <family val="2"/>
          </rPr>
          <t>Indiquer la productivité pour la mise en tas</t>
        </r>
      </text>
    </comment>
    <comment ref="I35" authorId="0" shapeId="0" xr:uid="{087DB4B0-12DA-4FE9-BB38-7492561323FE}">
      <text>
        <r>
          <rPr>
            <sz val="9"/>
            <color indexed="81"/>
            <rFont val="Tahoma"/>
            <family val="2"/>
          </rPr>
          <t>Indiquer la productivité pour l'abatage</t>
        </r>
      </text>
    </comment>
    <comment ref="I36" authorId="0" shapeId="0" xr:uid="{8F539ED7-D0AB-4664-8368-B09C83C07898}">
      <text>
        <r>
          <rPr>
            <sz val="9"/>
            <color indexed="81"/>
            <rFont val="Tahoma"/>
            <family val="2"/>
          </rPr>
          <t>Indiquer la productivité pour l'ébranchage et le tronçonnage</t>
        </r>
      </text>
    </comment>
    <comment ref="I41" authorId="0" shapeId="0" xr:uid="{88EE50AE-3B33-4F7F-A21D-853C63CE385B}">
      <text>
        <r>
          <rPr>
            <sz val="9"/>
            <color indexed="81"/>
            <rFont val="Tahoma"/>
            <family val="2"/>
          </rPr>
          <t>indiquer la productivité pour l'abattage</t>
        </r>
      </text>
    </comment>
    <comment ref="I42" authorId="0" shapeId="0" xr:uid="{5480829E-2A78-491C-865E-C16783D69A63}">
      <text>
        <r>
          <rPr>
            <sz val="9"/>
            <color indexed="81"/>
            <rFont val="Tahoma"/>
            <family val="2"/>
          </rPr>
          <t>Indiquer la productivité pour l'ébranchage et le tronçonnage</t>
        </r>
      </text>
    </comment>
    <comment ref="I43" authorId="0" shapeId="0" xr:uid="{6B33E370-0651-4195-9CC0-70824EA79647}">
      <text>
        <r>
          <rPr>
            <sz val="9"/>
            <color indexed="81"/>
            <rFont val="Tahoma"/>
            <family val="2"/>
          </rPr>
          <t>Indiquer la productivité pour la mise en tas</t>
        </r>
      </text>
    </comment>
    <comment ref="G58" authorId="2" shapeId="0" xr:uid="{C7844071-B36F-4BA9-8BB1-0281A21C1106}">
      <text>
        <r>
          <rPr>
            <sz val="9"/>
            <color indexed="81"/>
            <rFont val="Tahoma"/>
            <family val="2"/>
          </rPr>
          <t>Inscrire si autre mode</t>
        </r>
      </text>
    </comment>
    <comment ref="G88" authorId="2" shapeId="0" xr:uid="{10E68755-E426-42F9-A51B-36A6549E916B}">
      <text>
        <r>
          <rPr>
            <sz val="9"/>
            <color indexed="81"/>
            <rFont val="Tahoma"/>
            <family val="2"/>
          </rPr>
          <t>Les superviseurs sont dédiés à 100% à la supervision, il n'exécute pas de travaux.</t>
        </r>
      </text>
    </comment>
    <comment ref="G99" authorId="3" shapeId="0" xr:uid="{485A2538-39A0-421F-82CD-93166EE547FB}">
      <text>
        <r>
          <rPr>
            <sz val="9"/>
            <color indexed="81"/>
            <rFont val="Tahoma"/>
            <family val="2"/>
          </rPr>
          <t>Spécifiez.</t>
        </r>
      </text>
    </comment>
    <comment ref="P106" authorId="4" shapeId="0" xr:uid="{5DB2A35A-FC72-40FA-B94B-41320F15F412}">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8E8DBF4F-3E1D-4BCA-8002-F69EAE0AEBF1}">
      <text>
        <r>
          <rPr>
            <sz val="9"/>
            <color indexed="81"/>
            <rFont val="Tahoma"/>
            <family val="2"/>
          </rPr>
          <t>1 scie par 8 travailleurs pour les modes 112, 127, 116 et C202.
1 scie par travailleur pour les modes M121 et M101.</t>
        </r>
      </text>
    </comment>
    <comment ref="P109" authorId="2" shapeId="0" xr:uid="{488D4EBD-B72F-4F04-A0F1-59A48B25BB37}">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B75F355E-3FCA-422D-BB2B-7D53FCE088BB}">
      <text>
        <r>
          <rPr>
            <sz val="9"/>
            <color indexed="81"/>
            <rFont val="Tahoma"/>
            <family val="2"/>
          </rPr>
          <t>Spécifiez</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AB39C837-5748-499A-844B-5E7296E62C59}">
      <text>
        <r>
          <rPr>
            <sz val="9"/>
            <color indexed="81"/>
            <rFont val="Tahoma"/>
            <family val="2"/>
          </rPr>
          <t>Indiquer dans chaque case la productivité estimée</t>
        </r>
      </text>
    </comment>
    <comment ref="H21" authorId="1" shapeId="0" xr:uid="{0AA33B6A-393D-44C6-82D0-87FE13A19B45}">
      <text>
        <r>
          <rPr>
            <sz val="8"/>
            <color indexed="81"/>
            <rFont val="Tahoma"/>
            <family val="2"/>
          </rPr>
          <t>Sommaire
RE+MR</t>
        </r>
      </text>
    </comment>
    <comment ref="I21" authorId="0" shapeId="0" xr:uid="{53F99E29-0EEE-4B0D-9C83-936824039267}">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0E6F3497-2DFC-4948-BF9A-47B82910355A}">
      <text>
        <r>
          <rPr>
            <sz val="8"/>
            <color indexed="81"/>
            <rFont val="Tahoma"/>
            <family val="2"/>
          </rPr>
          <t>sommaire
FI + MF</t>
        </r>
      </text>
    </comment>
    <comment ref="I22" authorId="0" shapeId="0" xr:uid="{C32D8E01-2736-4ED1-BC29-A41692833A7C}">
      <text>
        <r>
          <rPr>
            <b/>
            <sz val="9"/>
            <color indexed="81"/>
            <rFont val="Tahoma"/>
            <family val="2"/>
          </rPr>
          <t>Optionnel : Indiquer la diminution de  productivité qu'implique une densité à dominance feuillue</t>
        </r>
      </text>
    </comment>
    <comment ref="H23" authorId="1" shapeId="0" xr:uid="{EBE1739F-B896-44E4-9818-E00A772465FD}">
      <text>
        <r>
          <rPr>
            <sz val="8"/>
            <color indexed="81"/>
            <rFont val="Tahoma"/>
            <family val="2"/>
          </rPr>
          <t>Sommaire
RE+MR</t>
        </r>
      </text>
    </comment>
    <comment ref="I23" authorId="0" shapeId="0" xr:uid="{A10A08B8-7A22-461D-A2CC-EF5D8F2C24EE}">
      <text>
        <r>
          <rPr>
            <sz val="9"/>
            <color indexed="81"/>
            <rFont val="Tahoma"/>
            <family val="2"/>
          </rPr>
          <t>Indiquer la diminution de productivité qu'implique une végétation de plus de 4 mètres</t>
        </r>
      </text>
    </comment>
    <comment ref="H24" authorId="0" shapeId="0" xr:uid="{38AFBBC8-C97A-4AB1-A3C4-0684853717C3}">
      <text>
        <r>
          <rPr>
            <sz val="9"/>
            <color indexed="81"/>
            <rFont val="Tahoma"/>
            <family val="2"/>
          </rPr>
          <t>Total de la superficie à dégager autour des supports tel que spécifier au chapitre H</t>
        </r>
      </text>
    </comment>
    <comment ref="I24" authorId="0" shapeId="0" xr:uid="{4F5CAA7C-4315-4EEF-9597-E91E4AE81328}">
      <text>
        <r>
          <rPr>
            <sz val="9"/>
            <color indexed="81"/>
            <rFont val="Tahoma"/>
            <family val="2"/>
          </rPr>
          <t>indiquer la production pour dégager le 3 mètres autour des pattes de support et haubans</t>
        </r>
      </text>
    </comment>
    <comment ref="I29" authorId="0" shapeId="0" xr:uid="{42DD2756-F71A-44FE-9117-6E5C94B9BBCF}">
      <text>
        <r>
          <rPr>
            <sz val="9"/>
            <color indexed="81"/>
            <rFont val="Tahoma"/>
            <family val="2"/>
          </rPr>
          <t>Indiquer la productivité pour la coupe de la végétation</t>
        </r>
      </text>
    </comment>
    <comment ref="I30" authorId="0" shapeId="0" xr:uid="{E9F3BF62-7B3E-4600-A081-6894F22A5C4B}">
      <text>
        <r>
          <rPr>
            <sz val="9"/>
            <color indexed="81"/>
            <rFont val="Tahoma"/>
            <family val="2"/>
          </rPr>
          <t>Indiquer la productivité pour la mise en tas</t>
        </r>
      </text>
    </comment>
    <comment ref="I35" authorId="0" shapeId="0" xr:uid="{B22071B4-09EC-40CD-A2CF-34D346FEE331}">
      <text>
        <r>
          <rPr>
            <sz val="9"/>
            <color indexed="81"/>
            <rFont val="Tahoma"/>
            <family val="2"/>
          </rPr>
          <t>Indiquer la productivité pour l'abatage</t>
        </r>
      </text>
    </comment>
    <comment ref="I36" authorId="0" shapeId="0" xr:uid="{E872BC68-C2E5-4777-B764-55B8B21A5A91}">
      <text>
        <r>
          <rPr>
            <sz val="9"/>
            <color indexed="81"/>
            <rFont val="Tahoma"/>
            <family val="2"/>
          </rPr>
          <t>Indiquer la productivité pour l'ébranchage et le tronçonnage</t>
        </r>
      </text>
    </comment>
    <comment ref="I41" authorId="0" shapeId="0" xr:uid="{6649E001-B364-46FF-8235-7DE38E7CFB2D}">
      <text>
        <r>
          <rPr>
            <sz val="9"/>
            <color indexed="81"/>
            <rFont val="Tahoma"/>
            <family val="2"/>
          </rPr>
          <t>indiquer la productivité pour l'abattage</t>
        </r>
      </text>
    </comment>
    <comment ref="I42" authorId="0" shapeId="0" xr:uid="{BAF8047B-8297-4C69-866E-9F64D227C025}">
      <text>
        <r>
          <rPr>
            <sz val="9"/>
            <color indexed="81"/>
            <rFont val="Tahoma"/>
            <family val="2"/>
          </rPr>
          <t>Indiquer la productivité pour l'ébranchage et le tronçonnage</t>
        </r>
      </text>
    </comment>
    <comment ref="I43" authorId="0" shapeId="0" xr:uid="{B058C064-05A2-4CFE-9F38-0696586A254F}">
      <text>
        <r>
          <rPr>
            <sz val="9"/>
            <color indexed="81"/>
            <rFont val="Tahoma"/>
            <family val="2"/>
          </rPr>
          <t>Indiquer la productivité pour la mise en tas</t>
        </r>
      </text>
    </comment>
    <comment ref="G58" authorId="2" shapeId="0" xr:uid="{5F6EA83C-3DA4-40E3-8387-7A1081541F31}">
      <text>
        <r>
          <rPr>
            <sz val="9"/>
            <color indexed="81"/>
            <rFont val="Tahoma"/>
            <family val="2"/>
          </rPr>
          <t>Inscrire si autre mode</t>
        </r>
      </text>
    </comment>
    <comment ref="G88" authorId="2" shapeId="0" xr:uid="{F92EB99E-BFB3-4182-8B58-665DE6A5EA61}">
      <text>
        <r>
          <rPr>
            <sz val="9"/>
            <color indexed="81"/>
            <rFont val="Tahoma"/>
            <family val="2"/>
          </rPr>
          <t>Les superviseurs sont dédiés à 100% à la supervision, il n'exécute pas de travaux.</t>
        </r>
      </text>
    </comment>
    <comment ref="G99" authorId="3" shapeId="0" xr:uid="{3866C66E-EEBF-4999-A146-76C1D22FEE18}">
      <text>
        <r>
          <rPr>
            <sz val="9"/>
            <color indexed="81"/>
            <rFont val="Tahoma"/>
            <family val="2"/>
          </rPr>
          <t>Spécifiez.</t>
        </r>
      </text>
    </comment>
    <comment ref="P106" authorId="4" shapeId="0" xr:uid="{648AC179-C133-4AEB-B365-778C75F89652}">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A2205A39-6D88-4DB2-BC69-6832BB3A4A3F}">
      <text>
        <r>
          <rPr>
            <sz val="9"/>
            <color indexed="81"/>
            <rFont val="Tahoma"/>
            <family val="2"/>
          </rPr>
          <t>1 scie par 8 travailleurs pour les modes 112, 127, 116 et C202.
1 scie par travailleur pour les modes M121 et M101.</t>
        </r>
      </text>
    </comment>
    <comment ref="P109" authorId="2" shapeId="0" xr:uid="{FC2843CE-6A64-4050-AE91-58B0894DBDEF}">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74132E84-0DBA-427E-909E-51219DBE6D6B}">
      <text>
        <r>
          <rPr>
            <sz val="9"/>
            <color indexed="81"/>
            <rFont val="Tahoma"/>
            <family val="2"/>
          </rPr>
          <t>Spécifiez</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B93C57F1-742C-4F9F-B655-65E6EBF6D080}">
      <text>
        <r>
          <rPr>
            <sz val="9"/>
            <color indexed="81"/>
            <rFont val="Tahoma"/>
            <family val="2"/>
          </rPr>
          <t>Indiquer dans chaque case la productivité estimée</t>
        </r>
      </text>
    </comment>
    <comment ref="H21" authorId="1" shapeId="0" xr:uid="{8B14C5BC-B271-4978-B183-B0D415C6C27B}">
      <text>
        <r>
          <rPr>
            <sz val="8"/>
            <color indexed="81"/>
            <rFont val="Tahoma"/>
            <family val="2"/>
          </rPr>
          <t>Sommaire
RE+MR</t>
        </r>
      </text>
    </comment>
    <comment ref="I21" authorId="0" shapeId="0" xr:uid="{FFC1CBED-7759-4431-A348-30AF1D6B3C9B}">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B6C963C5-82EA-4738-BE73-24F1A638B807}">
      <text>
        <r>
          <rPr>
            <sz val="8"/>
            <color indexed="81"/>
            <rFont val="Tahoma"/>
            <family val="2"/>
          </rPr>
          <t>sommaire
FI + MF</t>
        </r>
      </text>
    </comment>
    <comment ref="I22" authorId="0" shapeId="0" xr:uid="{EE48E492-CB62-4FF2-8D5F-FE7C14D985D5}">
      <text>
        <r>
          <rPr>
            <b/>
            <sz val="9"/>
            <color indexed="81"/>
            <rFont val="Tahoma"/>
            <family val="2"/>
          </rPr>
          <t>Optionnel : Indiquer la diminution de  productivité qu'implique une densité à dominance feuillue</t>
        </r>
      </text>
    </comment>
    <comment ref="H23" authorId="1" shapeId="0" xr:uid="{304BAE62-C001-4D6F-B3E6-D4B058316CFE}">
      <text>
        <r>
          <rPr>
            <sz val="8"/>
            <color indexed="81"/>
            <rFont val="Tahoma"/>
            <family val="2"/>
          </rPr>
          <t>Sommaire
RE+MR</t>
        </r>
      </text>
    </comment>
    <comment ref="I23" authorId="0" shapeId="0" xr:uid="{20B68118-B459-4457-B6A7-20C0A4BA97BA}">
      <text>
        <r>
          <rPr>
            <sz val="9"/>
            <color indexed="81"/>
            <rFont val="Tahoma"/>
            <family val="2"/>
          </rPr>
          <t>Indiquer la diminution de productivité qu'implique une végétation de plus de 4 mètres</t>
        </r>
      </text>
    </comment>
    <comment ref="H24" authorId="0" shapeId="0" xr:uid="{25BA9202-DC93-46BE-A03A-206677AEC08F}">
      <text>
        <r>
          <rPr>
            <sz val="9"/>
            <color indexed="81"/>
            <rFont val="Tahoma"/>
            <family val="2"/>
          </rPr>
          <t>Total de la superficie à dégager autour des supports tel que spécifier au chapitre H</t>
        </r>
      </text>
    </comment>
    <comment ref="I24" authorId="0" shapeId="0" xr:uid="{51194934-C9BD-45D3-AEB2-52C1CEB8F8CB}">
      <text>
        <r>
          <rPr>
            <sz val="9"/>
            <color indexed="81"/>
            <rFont val="Tahoma"/>
            <family val="2"/>
          </rPr>
          <t>indiquer la production pour dégager le 3 mètres autour des pattes de support et haubans</t>
        </r>
      </text>
    </comment>
    <comment ref="I29" authorId="0" shapeId="0" xr:uid="{80C7B511-0276-4B3F-A2DF-FE9A1EE6958F}">
      <text>
        <r>
          <rPr>
            <sz val="9"/>
            <color indexed="81"/>
            <rFont val="Tahoma"/>
            <family val="2"/>
          </rPr>
          <t>Indiquer la productivité pour la coupe de la végétation</t>
        </r>
      </text>
    </comment>
    <comment ref="I30" authorId="0" shapeId="0" xr:uid="{1629DB5A-8091-485B-88CF-C94CAC03ACC2}">
      <text>
        <r>
          <rPr>
            <sz val="9"/>
            <color indexed="81"/>
            <rFont val="Tahoma"/>
            <family val="2"/>
          </rPr>
          <t>Indiquer la productivité pour la mise en tas</t>
        </r>
      </text>
    </comment>
    <comment ref="I35" authorId="0" shapeId="0" xr:uid="{49F4BBB3-9745-4CA1-A09B-8ADC340F8437}">
      <text>
        <r>
          <rPr>
            <sz val="9"/>
            <color indexed="81"/>
            <rFont val="Tahoma"/>
            <family val="2"/>
          </rPr>
          <t>Indiquer la productivité pour l'abatage</t>
        </r>
      </text>
    </comment>
    <comment ref="I36" authorId="0" shapeId="0" xr:uid="{9841AF85-6C3F-4E24-B5BF-6F076022272F}">
      <text>
        <r>
          <rPr>
            <sz val="9"/>
            <color indexed="81"/>
            <rFont val="Tahoma"/>
            <family val="2"/>
          </rPr>
          <t>Indiquer la productivité pour l'ébranchage et le tronçonnage</t>
        </r>
      </text>
    </comment>
    <comment ref="I41" authorId="0" shapeId="0" xr:uid="{7C2728C6-1623-4006-8224-BAD271B15DC2}">
      <text>
        <r>
          <rPr>
            <sz val="9"/>
            <color indexed="81"/>
            <rFont val="Tahoma"/>
            <family val="2"/>
          </rPr>
          <t>indiquer la productivité pour l'abattage</t>
        </r>
      </text>
    </comment>
    <comment ref="I42" authorId="0" shapeId="0" xr:uid="{DF430CB6-4BD6-41B4-A6E7-DE897240CE45}">
      <text>
        <r>
          <rPr>
            <sz val="9"/>
            <color indexed="81"/>
            <rFont val="Tahoma"/>
            <family val="2"/>
          </rPr>
          <t>Indiquer la productivité pour l'ébranchage et le tronçonnage</t>
        </r>
      </text>
    </comment>
    <comment ref="I43" authorId="0" shapeId="0" xr:uid="{54943B70-7776-4C0C-A97F-7526B3481E11}">
      <text>
        <r>
          <rPr>
            <sz val="9"/>
            <color indexed="81"/>
            <rFont val="Tahoma"/>
            <family val="2"/>
          </rPr>
          <t>Indiquer la productivité pour la mise en tas</t>
        </r>
      </text>
    </comment>
    <comment ref="G58" authorId="2" shapeId="0" xr:uid="{F3412309-3622-423A-89A1-E24BCFFA8812}">
      <text>
        <r>
          <rPr>
            <sz val="9"/>
            <color indexed="81"/>
            <rFont val="Tahoma"/>
            <family val="2"/>
          </rPr>
          <t>Inscrire si autre mode</t>
        </r>
      </text>
    </comment>
    <comment ref="G88" authorId="2" shapeId="0" xr:uid="{B474666C-796B-4E51-89BD-88044A587FD4}">
      <text>
        <r>
          <rPr>
            <sz val="9"/>
            <color indexed="81"/>
            <rFont val="Tahoma"/>
            <family val="2"/>
          </rPr>
          <t>Les superviseurs sont dédiés à 100% à la supervision, il n'exécute pas de travaux.</t>
        </r>
      </text>
    </comment>
    <comment ref="G99" authorId="3" shapeId="0" xr:uid="{AE359943-FC93-43EC-83F4-B9A534F5FE87}">
      <text>
        <r>
          <rPr>
            <sz val="9"/>
            <color indexed="81"/>
            <rFont val="Tahoma"/>
            <family val="2"/>
          </rPr>
          <t>Spécifiez.</t>
        </r>
      </text>
    </comment>
    <comment ref="P106" authorId="4" shapeId="0" xr:uid="{62A44D46-F62F-43DB-81A7-45687DCE1710}">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3861B015-F7F5-485C-8868-5D2091C2C979}">
      <text>
        <r>
          <rPr>
            <sz val="9"/>
            <color indexed="81"/>
            <rFont val="Tahoma"/>
            <family val="2"/>
          </rPr>
          <t>1 scie par 8 travailleurs pour les modes 112, 127, 116 et C202.
1 scie par travailleur pour les modes M121 et M101.</t>
        </r>
      </text>
    </comment>
    <comment ref="P109" authorId="2" shapeId="0" xr:uid="{832B3B38-551D-4568-ACCE-7CA71AF44E19}">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1DC4AAE1-6AFB-4A01-9107-C76A76F42858}">
      <text>
        <r>
          <rPr>
            <sz val="9"/>
            <color indexed="81"/>
            <rFont val="Tahoma"/>
            <family val="2"/>
          </rPr>
          <t>Spécifiez</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08F6327E-8D7C-412F-BD05-908F62B78DB9}">
      <text>
        <r>
          <rPr>
            <sz val="9"/>
            <color indexed="81"/>
            <rFont val="Tahoma"/>
            <family val="2"/>
          </rPr>
          <t>Indiquer dans chaque case la productivité estimée</t>
        </r>
      </text>
    </comment>
    <comment ref="H21" authorId="1" shapeId="0" xr:uid="{DFF75DD0-1A03-4EB6-9E05-3EC3C037B448}">
      <text>
        <r>
          <rPr>
            <sz val="8"/>
            <color indexed="81"/>
            <rFont val="Tahoma"/>
            <family val="2"/>
          </rPr>
          <t>Sommaire
RE+MR</t>
        </r>
      </text>
    </comment>
    <comment ref="I21" authorId="0" shapeId="0" xr:uid="{51927DF5-105F-4E7F-BCC1-88C7FBC204D5}">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5DC5AF87-7637-41B4-814D-651995DE2673}">
      <text>
        <r>
          <rPr>
            <sz val="8"/>
            <color indexed="81"/>
            <rFont val="Tahoma"/>
            <family val="2"/>
          </rPr>
          <t>sommaire
FI + MF</t>
        </r>
      </text>
    </comment>
    <comment ref="I22" authorId="0" shapeId="0" xr:uid="{E2DDD277-4BAA-4D57-A99C-2F407DEB5D55}">
      <text>
        <r>
          <rPr>
            <b/>
            <sz val="9"/>
            <color indexed="81"/>
            <rFont val="Tahoma"/>
            <family val="2"/>
          </rPr>
          <t>Optionnel : Indiquer la diminution de  productivité qu'implique une densité à dominance feuillue</t>
        </r>
      </text>
    </comment>
    <comment ref="H23" authorId="1" shapeId="0" xr:uid="{085DEA72-56CB-4A3C-B619-A6C283F0AFC5}">
      <text>
        <r>
          <rPr>
            <sz val="8"/>
            <color indexed="81"/>
            <rFont val="Tahoma"/>
            <family val="2"/>
          </rPr>
          <t>Sommaire
RE+MR</t>
        </r>
      </text>
    </comment>
    <comment ref="I23" authorId="0" shapeId="0" xr:uid="{0CD2C1B0-EFCB-4292-9FF0-D338E1823EA7}">
      <text>
        <r>
          <rPr>
            <sz val="9"/>
            <color indexed="81"/>
            <rFont val="Tahoma"/>
            <family val="2"/>
          </rPr>
          <t>Indiquer la diminution de productivité qu'implique une végétation de plus de 4 mètres</t>
        </r>
      </text>
    </comment>
    <comment ref="H24" authorId="0" shapeId="0" xr:uid="{7512B915-7F77-4F8E-9710-7CC6524EB04E}">
      <text>
        <r>
          <rPr>
            <sz val="9"/>
            <color indexed="81"/>
            <rFont val="Tahoma"/>
            <family val="2"/>
          </rPr>
          <t>Total de la superficie à dégager autour des supports tel que spécifier au chapitre H</t>
        </r>
      </text>
    </comment>
    <comment ref="I24" authorId="0" shapeId="0" xr:uid="{9443E1DE-F536-47E8-9D26-F6610E7D8419}">
      <text>
        <r>
          <rPr>
            <sz val="9"/>
            <color indexed="81"/>
            <rFont val="Tahoma"/>
            <family val="2"/>
          </rPr>
          <t>indiquer la production pour dégager le 3 mètres autour des pattes de support et haubans</t>
        </r>
      </text>
    </comment>
    <comment ref="I29" authorId="0" shapeId="0" xr:uid="{0D1D3D05-0512-4A0F-A313-C21AABECDA35}">
      <text>
        <r>
          <rPr>
            <sz val="9"/>
            <color indexed="81"/>
            <rFont val="Tahoma"/>
            <family val="2"/>
          </rPr>
          <t>Indiquer la productivité pour la coupe de la végétation</t>
        </r>
      </text>
    </comment>
    <comment ref="I30" authorId="0" shapeId="0" xr:uid="{71E82D99-7A80-4A82-A316-1443958AA127}">
      <text>
        <r>
          <rPr>
            <sz val="9"/>
            <color indexed="81"/>
            <rFont val="Tahoma"/>
            <family val="2"/>
          </rPr>
          <t>Indiquer la productivité pour la mise en tas</t>
        </r>
      </text>
    </comment>
    <comment ref="I35" authorId="0" shapeId="0" xr:uid="{E1F7C582-6C7E-4A6B-8D13-3E8973EE704F}">
      <text>
        <r>
          <rPr>
            <sz val="9"/>
            <color indexed="81"/>
            <rFont val="Tahoma"/>
            <family val="2"/>
          </rPr>
          <t>Indiquer la productivité pour l'abatage</t>
        </r>
      </text>
    </comment>
    <comment ref="I36" authorId="0" shapeId="0" xr:uid="{6B7591E4-1468-4DAA-ACF6-5BA45B65996C}">
      <text>
        <r>
          <rPr>
            <sz val="9"/>
            <color indexed="81"/>
            <rFont val="Tahoma"/>
            <family val="2"/>
          </rPr>
          <t>Indiquer la productivité pour l'ébranchage et le tronçonnage</t>
        </r>
      </text>
    </comment>
    <comment ref="I41" authorId="0" shapeId="0" xr:uid="{50E8DF5C-6AD3-4CFD-946D-2F9916CD602C}">
      <text>
        <r>
          <rPr>
            <sz val="9"/>
            <color indexed="81"/>
            <rFont val="Tahoma"/>
            <family val="2"/>
          </rPr>
          <t>indiquer la productivité pour l'abattage</t>
        </r>
      </text>
    </comment>
    <comment ref="I42" authorId="0" shapeId="0" xr:uid="{6E8C2630-7BF4-449C-85C6-557D50EEE56B}">
      <text>
        <r>
          <rPr>
            <sz val="9"/>
            <color indexed="81"/>
            <rFont val="Tahoma"/>
            <family val="2"/>
          </rPr>
          <t>Indiquer la productivité pour l'ébranchage et le tronçonnage</t>
        </r>
      </text>
    </comment>
    <comment ref="I43" authorId="0" shapeId="0" xr:uid="{DD992C0A-729E-43AB-8F57-E076E40A66E3}">
      <text>
        <r>
          <rPr>
            <sz val="9"/>
            <color indexed="81"/>
            <rFont val="Tahoma"/>
            <family val="2"/>
          </rPr>
          <t>Indiquer la productivité pour la mise en tas</t>
        </r>
      </text>
    </comment>
    <comment ref="G58" authorId="2" shapeId="0" xr:uid="{8441EB44-88A6-4FCB-9F8A-8E74BC975612}">
      <text>
        <r>
          <rPr>
            <sz val="9"/>
            <color indexed="81"/>
            <rFont val="Tahoma"/>
            <family val="2"/>
          </rPr>
          <t>Inscrire si autre mode</t>
        </r>
      </text>
    </comment>
    <comment ref="G88" authorId="2" shapeId="0" xr:uid="{31D453B0-53F6-42BC-A28A-6567FB6E0E66}">
      <text>
        <r>
          <rPr>
            <sz val="9"/>
            <color indexed="81"/>
            <rFont val="Tahoma"/>
            <family val="2"/>
          </rPr>
          <t>Les superviseurs sont dédiés à 100% à la supervision, il n'exécute pas de travaux.</t>
        </r>
      </text>
    </comment>
    <comment ref="G99" authorId="3" shapeId="0" xr:uid="{FFCD3298-9229-49B9-B7F6-2426C97BAD7B}">
      <text>
        <r>
          <rPr>
            <sz val="9"/>
            <color indexed="81"/>
            <rFont val="Tahoma"/>
            <family val="2"/>
          </rPr>
          <t>Spécifiez.</t>
        </r>
      </text>
    </comment>
    <comment ref="P106" authorId="4" shapeId="0" xr:uid="{D1FFC589-F96E-434D-B64E-636536772D05}">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37C8E5A5-73AA-4D94-A1B2-3B73334EF620}">
      <text>
        <r>
          <rPr>
            <sz val="9"/>
            <color indexed="81"/>
            <rFont val="Tahoma"/>
            <family val="2"/>
          </rPr>
          <t>1 scie par 8 travailleurs pour les modes 112, 127, 116 et C202.
1 scie par travailleur pour les modes M121 et M101.</t>
        </r>
      </text>
    </comment>
    <comment ref="P109" authorId="2" shapeId="0" xr:uid="{01762961-AAA7-4005-9D3A-38726C5294CA}">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C3B18D2E-DD51-4DB2-A83C-CF6FD8E1C166}">
      <text>
        <r>
          <rPr>
            <sz val="9"/>
            <color indexed="81"/>
            <rFont val="Tahoma"/>
            <family val="2"/>
          </rPr>
          <t>Spécifiez</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8138B76E-AEBF-4FE9-9A41-B9353074039F}">
      <text>
        <r>
          <rPr>
            <sz val="9"/>
            <color indexed="81"/>
            <rFont val="Tahoma"/>
            <family val="2"/>
          </rPr>
          <t>Indiquer dans chaque case la productivité estimée</t>
        </r>
      </text>
    </comment>
    <comment ref="H21" authorId="1" shapeId="0" xr:uid="{4A9467B1-A505-4968-9FC6-E06E239BD8E6}">
      <text>
        <r>
          <rPr>
            <sz val="8"/>
            <color indexed="81"/>
            <rFont val="Tahoma"/>
            <family val="2"/>
          </rPr>
          <t>Sommaire
RE+MR</t>
        </r>
      </text>
    </comment>
    <comment ref="I21" authorId="0" shapeId="0" xr:uid="{12314318-642C-4DEB-91B4-17A7EA61B571}">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2AC299BD-0C4A-454E-A7CB-EACC2673CBF8}">
      <text>
        <r>
          <rPr>
            <sz val="8"/>
            <color indexed="81"/>
            <rFont val="Tahoma"/>
            <family val="2"/>
          </rPr>
          <t>sommaire
FI + MF</t>
        </r>
      </text>
    </comment>
    <comment ref="I22" authorId="0" shapeId="0" xr:uid="{01B6BB7B-DF69-4A22-BC29-36603C2770AC}">
      <text>
        <r>
          <rPr>
            <b/>
            <sz val="9"/>
            <color indexed="81"/>
            <rFont val="Tahoma"/>
            <family val="2"/>
          </rPr>
          <t>Optionnel : Indiquer la diminution de  productivité qu'implique une densité à dominance feuillue</t>
        </r>
      </text>
    </comment>
    <comment ref="H23" authorId="1" shapeId="0" xr:uid="{B07F2CFB-D8CB-466C-98FE-CEA64E1CF2EB}">
      <text>
        <r>
          <rPr>
            <sz val="8"/>
            <color indexed="81"/>
            <rFont val="Tahoma"/>
            <family val="2"/>
          </rPr>
          <t>Sommaire
RE+MR</t>
        </r>
      </text>
    </comment>
    <comment ref="I23" authorId="0" shapeId="0" xr:uid="{549C056B-EF49-45E3-91B8-95D3712D7CCE}">
      <text>
        <r>
          <rPr>
            <sz val="9"/>
            <color indexed="81"/>
            <rFont val="Tahoma"/>
            <family val="2"/>
          </rPr>
          <t>Indiquer la diminution de productivité qu'implique une végétation de plus de 4 mètres</t>
        </r>
      </text>
    </comment>
    <comment ref="H24" authorId="0" shapeId="0" xr:uid="{98C8EA1F-A05C-4417-A955-6AB2AD3F9FFF}">
      <text>
        <r>
          <rPr>
            <sz val="9"/>
            <color indexed="81"/>
            <rFont val="Tahoma"/>
            <family val="2"/>
          </rPr>
          <t>Total de la superficie à dégager autour des supports tel que spécifier au chapitre H</t>
        </r>
      </text>
    </comment>
    <comment ref="I24" authorId="0" shapeId="0" xr:uid="{93B816FF-9021-4E60-B046-9464F407AA83}">
      <text>
        <r>
          <rPr>
            <sz val="9"/>
            <color indexed="81"/>
            <rFont val="Tahoma"/>
            <family val="2"/>
          </rPr>
          <t>indiquer la production pour dégager le 3 mètres autour des pattes de support et haubans</t>
        </r>
      </text>
    </comment>
    <comment ref="I29" authorId="0" shapeId="0" xr:uid="{D25B4DDE-66EE-4429-85DE-3BE1B1C3A6F3}">
      <text>
        <r>
          <rPr>
            <sz val="9"/>
            <color indexed="81"/>
            <rFont val="Tahoma"/>
            <family val="2"/>
          </rPr>
          <t>Indiquer la productivité pour la coupe de la végétation</t>
        </r>
      </text>
    </comment>
    <comment ref="I30" authorId="0" shapeId="0" xr:uid="{43370C15-5FD5-4543-8502-3562C69CEE86}">
      <text>
        <r>
          <rPr>
            <sz val="9"/>
            <color indexed="81"/>
            <rFont val="Tahoma"/>
            <family val="2"/>
          </rPr>
          <t>Indiquer la productivité pour la mise en tas</t>
        </r>
      </text>
    </comment>
    <comment ref="I35" authorId="0" shapeId="0" xr:uid="{7082CE09-1FC4-4E22-BA51-283E1123DA88}">
      <text>
        <r>
          <rPr>
            <sz val="9"/>
            <color indexed="81"/>
            <rFont val="Tahoma"/>
            <family val="2"/>
          </rPr>
          <t>Indiquer la productivité pour l'abatage</t>
        </r>
      </text>
    </comment>
    <comment ref="I36" authorId="0" shapeId="0" xr:uid="{508B03FB-571A-421F-907D-768E3C29C2ED}">
      <text>
        <r>
          <rPr>
            <sz val="9"/>
            <color indexed="81"/>
            <rFont val="Tahoma"/>
            <family val="2"/>
          </rPr>
          <t>Indiquer la productivité pour l'ébranchage et le tronçonnage</t>
        </r>
      </text>
    </comment>
    <comment ref="I41" authorId="0" shapeId="0" xr:uid="{5B8806A0-C0B7-4608-826B-ADC35A814BD8}">
      <text>
        <r>
          <rPr>
            <sz val="9"/>
            <color indexed="81"/>
            <rFont val="Tahoma"/>
            <family val="2"/>
          </rPr>
          <t>indiquer la productivité pour l'abattage</t>
        </r>
      </text>
    </comment>
    <comment ref="I42" authorId="0" shapeId="0" xr:uid="{711FECE1-F5B2-4DBE-87BD-8C595C7FF57C}">
      <text>
        <r>
          <rPr>
            <sz val="9"/>
            <color indexed="81"/>
            <rFont val="Tahoma"/>
            <family val="2"/>
          </rPr>
          <t>Indiquer la productivité pour l'ébranchage et le tronçonnage</t>
        </r>
      </text>
    </comment>
    <comment ref="I43" authorId="0" shapeId="0" xr:uid="{968A3E89-0D30-4D56-AA4E-69187BBDFA82}">
      <text>
        <r>
          <rPr>
            <sz val="9"/>
            <color indexed="81"/>
            <rFont val="Tahoma"/>
            <family val="2"/>
          </rPr>
          <t>Indiquer la productivité pour la mise en tas</t>
        </r>
      </text>
    </comment>
    <comment ref="G58" authorId="2" shapeId="0" xr:uid="{CEB9AF0D-30B1-4309-AF65-088E667F8A0D}">
      <text>
        <r>
          <rPr>
            <sz val="9"/>
            <color indexed="81"/>
            <rFont val="Tahoma"/>
            <family val="2"/>
          </rPr>
          <t>Inscrire si autre mode</t>
        </r>
      </text>
    </comment>
    <comment ref="G88" authorId="2" shapeId="0" xr:uid="{23A5B4ED-EBEC-44C3-AC2A-31239E8E9F43}">
      <text>
        <r>
          <rPr>
            <sz val="9"/>
            <color indexed="81"/>
            <rFont val="Tahoma"/>
            <family val="2"/>
          </rPr>
          <t>Les superviseurs sont dédiés à 100% à la supervision, il n'exécute pas de travaux.</t>
        </r>
      </text>
    </comment>
    <comment ref="G99" authorId="3" shapeId="0" xr:uid="{4A324813-A405-400B-83C8-C1D9F4C76B46}">
      <text>
        <r>
          <rPr>
            <sz val="9"/>
            <color indexed="81"/>
            <rFont val="Tahoma"/>
            <family val="2"/>
          </rPr>
          <t>Spécifiez.</t>
        </r>
      </text>
    </comment>
    <comment ref="P106" authorId="4" shapeId="0" xr:uid="{925B4275-4B71-448C-AA65-D6684C8A42D2}">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5BE69B07-75AD-47AC-BA5C-B066E2D7E130}">
      <text>
        <r>
          <rPr>
            <sz val="9"/>
            <color indexed="81"/>
            <rFont val="Tahoma"/>
            <family val="2"/>
          </rPr>
          <t>1 scie par 8 travailleurs pour les modes 112, 127, 116 et C202.
1 scie par travailleur pour les modes M121 et M101.</t>
        </r>
      </text>
    </comment>
    <comment ref="P109" authorId="2" shapeId="0" xr:uid="{41510ACE-1DC1-4959-A3CE-8928854C1462}">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E6BF9D1D-9211-4C5B-939C-648177C7286D}">
      <text>
        <r>
          <rPr>
            <sz val="9"/>
            <color indexed="81"/>
            <rFont val="Tahoma"/>
            <family val="2"/>
          </rPr>
          <t>Spécifiez</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43A46942-1B65-4A94-A448-EC35D530669F}">
      <text>
        <r>
          <rPr>
            <sz val="9"/>
            <color indexed="81"/>
            <rFont val="Tahoma"/>
            <family val="2"/>
          </rPr>
          <t>Indiquer dans chaque case la productivité estimée</t>
        </r>
      </text>
    </comment>
    <comment ref="H21" authorId="1" shapeId="0" xr:uid="{52898B4A-DAB2-454B-8CD4-79E9385F551D}">
      <text>
        <r>
          <rPr>
            <sz val="8"/>
            <color indexed="81"/>
            <rFont val="Tahoma"/>
            <family val="2"/>
          </rPr>
          <t>Sommaire
RE+MR</t>
        </r>
      </text>
    </comment>
    <comment ref="I21" authorId="0" shapeId="0" xr:uid="{7767CA80-889E-4F15-B950-86E47126D9A4}">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642ACFC5-3FD5-41BA-B1DA-4A16BE2D0335}">
      <text>
        <r>
          <rPr>
            <sz val="8"/>
            <color indexed="81"/>
            <rFont val="Tahoma"/>
            <family val="2"/>
          </rPr>
          <t>sommaire
FI + MF</t>
        </r>
      </text>
    </comment>
    <comment ref="I22" authorId="0" shapeId="0" xr:uid="{49604166-5F8A-44B6-9FBB-AF8E8C002D4E}">
      <text>
        <r>
          <rPr>
            <b/>
            <sz val="9"/>
            <color indexed="81"/>
            <rFont val="Tahoma"/>
            <family val="2"/>
          </rPr>
          <t>Optionnel : Indiquer la diminution de  productivité qu'implique une densité à dominance feuillue</t>
        </r>
      </text>
    </comment>
    <comment ref="H23" authorId="1" shapeId="0" xr:uid="{FD529110-07F1-4008-93DF-C74E2115851B}">
      <text>
        <r>
          <rPr>
            <sz val="8"/>
            <color indexed="81"/>
            <rFont val="Tahoma"/>
            <family val="2"/>
          </rPr>
          <t>Sommaire
RE+MR</t>
        </r>
      </text>
    </comment>
    <comment ref="I23" authorId="0" shapeId="0" xr:uid="{3C75CD6F-A174-44E0-BAC6-83C8C7083D0D}">
      <text>
        <r>
          <rPr>
            <sz val="9"/>
            <color indexed="81"/>
            <rFont val="Tahoma"/>
            <family val="2"/>
          </rPr>
          <t>Indiquer la diminution de productivité qu'implique une végétation de plus de 4 mètres</t>
        </r>
      </text>
    </comment>
    <comment ref="H24" authorId="0" shapeId="0" xr:uid="{FBA2454D-96BF-4417-A42E-2F5FCF29FFD1}">
      <text>
        <r>
          <rPr>
            <sz val="9"/>
            <color indexed="81"/>
            <rFont val="Tahoma"/>
            <family val="2"/>
          </rPr>
          <t>Total de la superficie à dégager autour des supports tel que spécifier au chapitre H</t>
        </r>
      </text>
    </comment>
    <comment ref="I24" authorId="0" shapeId="0" xr:uid="{59099E19-32B0-4BB8-926D-7C56D425B137}">
      <text>
        <r>
          <rPr>
            <sz val="9"/>
            <color indexed="81"/>
            <rFont val="Tahoma"/>
            <family val="2"/>
          </rPr>
          <t>indiquer la production pour dégager le 3 mètres autour des pattes de support et haubans</t>
        </r>
      </text>
    </comment>
    <comment ref="I29" authorId="0" shapeId="0" xr:uid="{65808554-F442-4FE7-8E15-53306632B2C4}">
      <text>
        <r>
          <rPr>
            <sz val="9"/>
            <color indexed="81"/>
            <rFont val="Tahoma"/>
            <family val="2"/>
          </rPr>
          <t>Indiquer la productivité pour la coupe de la végétation</t>
        </r>
      </text>
    </comment>
    <comment ref="I30" authorId="0" shapeId="0" xr:uid="{8BF7C24B-F044-429F-A54F-8DA7E75BDC74}">
      <text>
        <r>
          <rPr>
            <sz val="9"/>
            <color indexed="81"/>
            <rFont val="Tahoma"/>
            <family val="2"/>
          </rPr>
          <t>Indiquer la productivité pour la mise en tas</t>
        </r>
      </text>
    </comment>
    <comment ref="I35" authorId="0" shapeId="0" xr:uid="{7FE6D389-FB1E-4E5F-BA27-F107D7249C16}">
      <text>
        <r>
          <rPr>
            <sz val="9"/>
            <color indexed="81"/>
            <rFont val="Tahoma"/>
            <family val="2"/>
          </rPr>
          <t>Indiquer la productivité pour l'abatage</t>
        </r>
      </text>
    </comment>
    <comment ref="I36" authorId="0" shapeId="0" xr:uid="{16571500-1151-49D5-8A5C-0EF1C85BD5C2}">
      <text>
        <r>
          <rPr>
            <sz val="9"/>
            <color indexed="81"/>
            <rFont val="Tahoma"/>
            <family val="2"/>
          </rPr>
          <t>Indiquer la productivité pour l'ébranchage et le tronçonnage</t>
        </r>
      </text>
    </comment>
    <comment ref="I41" authorId="0" shapeId="0" xr:uid="{6B96D982-B642-4BF5-AE17-A2C1F5E4C056}">
      <text>
        <r>
          <rPr>
            <sz val="9"/>
            <color indexed="81"/>
            <rFont val="Tahoma"/>
            <family val="2"/>
          </rPr>
          <t>indiquer la productivité pour l'abattage</t>
        </r>
      </text>
    </comment>
    <comment ref="I42" authorId="0" shapeId="0" xr:uid="{D89F7930-6205-4CA1-9CE8-FBF478225036}">
      <text>
        <r>
          <rPr>
            <sz val="9"/>
            <color indexed="81"/>
            <rFont val="Tahoma"/>
            <family val="2"/>
          </rPr>
          <t>Indiquer la productivité pour l'ébranchage et le tronçonnage</t>
        </r>
      </text>
    </comment>
    <comment ref="I43" authorId="0" shapeId="0" xr:uid="{5794C23D-36CE-460F-8C8E-FA84BA732597}">
      <text>
        <r>
          <rPr>
            <sz val="9"/>
            <color indexed="81"/>
            <rFont val="Tahoma"/>
            <family val="2"/>
          </rPr>
          <t>Indiquer la productivité pour la mise en tas</t>
        </r>
      </text>
    </comment>
    <comment ref="G58" authorId="2" shapeId="0" xr:uid="{97C51D16-07B8-4190-9B2A-5649A94FACD5}">
      <text>
        <r>
          <rPr>
            <sz val="9"/>
            <color indexed="81"/>
            <rFont val="Tahoma"/>
            <family val="2"/>
          </rPr>
          <t>Inscrire si autre mode</t>
        </r>
      </text>
    </comment>
    <comment ref="G88" authorId="2" shapeId="0" xr:uid="{6D6D6316-329A-404A-B80D-A5938C6FBDFA}">
      <text>
        <r>
          <rPr>
            <sz val="9"/>
            <color indexed="81"/>
            <rFont val="Tahoma"/>
            <family val="2"/>
          </rPr>
          <t>Les superviseurs sont dédiés à 100% à la supervision, il n'exécute pas de travaux.</t>
        </r>
      </text>
    </comment>
    <comment ref="G99" authorId="3" shapeId="0" xr:uid="{1666EFF3-948B-4830-B30F-6B3C93B4E7A6}">
      <text>
        <r>
          <rPr>
            <sz val="9"/>
            <color indexed="81"/>
            <rFont val="Tahoma"/>
            <family val="2"/>
          </rPr>
          <t>Spécifiez.</t>
        </r>
      </text>
    </comment>
    <comment ref="P106" authorId="4" shapeId="0" xr:uid="{270E6647-C55F-4ABB-BB76-9E3F995E6522}">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F74B1E7E-4F36-42C0-80D2-A1B81CAB3747}">
      <text>
        <r>
          <rPr>
            <sz val="9"/>
            <color indexed="81"/>
            <rFont val="Tahoma"/>
            <family val="2"/>
          </rPr>
          <t>1 scie par 8 travailleurs pour les modes 112, 127, 116 et C202.
1 scie par travailleur pour les modes M121 et M101.</t>
        </r>
      </text>
    </comment>
    <comment ref="P109" authorId="2" shapeId="0" xr:uid="{DCCCCABA-3481-43F1-AA43-5FEDFBFEB443}">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E86B1413-F5DD-4B2E-A04A-5F3474FDADE3}">
      <text>
        <r>
          <rPr>
            <sz val="9"/>
            <color indexed="81"/>
            <rFont val="Tahoma"/>
            <family val="2"/>
          </rPr>
          <t>Spécifiez</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312AE744-66F3-42B1-B64C-3FC40B6A3799}">
      <text>
        <r>
          <rPr>
            <sz val="9"/>
            <color indexed="81"/>
            <rFont val="Tahoma"/>
            <family val="2"/>
          </rPr>
          <t>Indiquer dans chaque case la productivité estimée</t>
        </r>
      </text>
    </comment>
    <comment ref="H21" authorId="1" shapeId="0" xr:uid="{24F2D5C3-5896-4CF0-8EF6-76A8D607CCDD}">
      <text>
        <r>
          <rPr>
            <sz val="8"/>
            <color indexed="81"/>
            <rFont val="Tahoma"/>
            <family val="2"/>
          </rPr>
          <t>Sommaire
RE+MR</t>
        </r>
      </text>
    </comment>
    <comment ref="I21" authorId="0" shapeId="0" xr:uid="{0E249DF2-4A77-4862-93A7-FD3F30243B68}">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54FAC9D7-BBC8-44C3-A642-76311A3035E1}">
      <text>
        <r>
          <rPr>
            <sz val="8"/>
            <color indexed="81"/>
            <rFont val="Tahoma"/>
            <family val="2"/>
          </rPr>
          <t>sommaire
FI + MF</t>
        </r>
      </text>
    </comment>
    <comment ref="I22" authorId="0" shapeId="0" xr:uid="{5E4C87CF-DA4F-4565-A161-5AFA3F76A8EC}">
      <text>
        <r>
          <rPr>
            <b/>
            <sz val="9"/>
            <color indexed="81"/>
            <rFont val="Tahoma"/>
            <family val="2"/>
          </rPr>
          <t>Optionnel : Indiquer la diminution de  productivité qu'implique une densité à dominance feuillue</t>
        </r>
      </text>
    </comment>
    <comment ref="H23" authorId="1" shapeId="0" xr:uid="{37CC2ED8-DA0C-4BDA-BF56-40079056E6FA}">
      <text>
        <r>
          <rPr>
            <sz val="8"/>
            <color indexed="81"/>
            <rFont val="Tahoma"/>
            <family val="2"/>
          </rPr>
          <t>Sommaire
RE+MR</t>
        </r>
      </text>
    </comment>
    <comment ref="I23" authorId="0" shapeId="0" xr:uid="{15A903AE-AA63-4FC6-B618-EA111585C4C0}">
      <text>
        <r>
          <rPr>
            <sz val="9"/>
            <color indexed="81"/>
            <rFont val="Tahoma"/>
            <family val="2"/>
          </rPr>
          <t>Indiquer la diminution de productivité qu'implique une végétation de plus de 4 mètres</t>
        </r>
      </text>
    </comment>
    <comment ref="H24" authorId="0" shapeId="0" xr:uid="{A379D07B-8F65-429C-BF02-E4695F2E89FB}">
      <text>
        <r>
          <rPr>
            <sz val="9"/>
            <color indexed="81"/>
            <rFont val="Tahoma"/>
            <family val="2"/>
          </rPr>
          <t>Total de la superficie à dégager autour des supports tel que spécifier au chapitre H</t>
        </r>
      </text>
    </comment>
    <comment ref="I24" authorId="0" shapeId="0" xr:uid="{5760F640-1A5F-4206-A5FC-4CC4982E4FF8}">
      <text>
        <r>
          <rPr>
            <sz val="9"/>
            <color indexed="81"/>
            <rFont val="Tahoma"/>
            <family val="2"/>
          </rPr>
          <t>indiquer la production pour dégager le 3 mètres autour des pattes de support et haubans</t>
        </r>
      </text>
    </comment>
    <comment ref="I29" authorId="0" shapeId="0" xr:uid="{BFD2E8F1-C2FB-40ED-9200-9C0FB2040ED7}">
      <text>
        <r>
          <rPr>
            <sz val="9"/>
            <color indexed="81"/>
            <rFont val="Tahoma"/>
            <family val="2"/>
          </rPr>
          <t>Indiquer la productivité pour la coupe de la végétation</t>
        </r>
      </text>
    </comment>
    <comment ref="I30" authorId="0" shapeId="0" xr:uid="{C997BC44-13D1-484D-AC78-8CB9E227E089}">
      <text>
        <r>
          <rPr>
            <sz val="9"/>
            <color indexed="81"/>
            <rFont val="Tahoma"/>
            <family val="2"/>
          </rPr>
          <t>Indiquer la productivité pour la mise en tas</t>
        </r>
      </text>
    </comment>
    <comment ref="I35" authorId="0" shapeId="0" xr:uid="{E7DA9887-322C-4684-9AA3-34082CD667A0}">
      <text>
        <r>
          <rPr>
            <sz val="9"/>
            <color indexed="81"/>
            <rFont val="Tahoma"/>
            <family val="2"/>
          </rPr>
          <t>Indiquer la productivité pour l'abatage</t>
        </r>
      </text>
    </comment>
    <comment ref="I36" authorId="0" shapeId="0" xr:uid="{B46417C7-3ABB-458F-8995-E13E8BE0AA1D}">
      <text>
        <r>
          <rPr>
            <sz val="9"/>
            <color indexed="81"/>
            <rFont val="Tahoma"/>
            <family val="2"/>
          </rPr>
          <t>Indiquer la productivité pour l'ébranchage et le tronçonnage</t>
        </r>
      </text>
    </comment>
    <comment ref="I41" authorId="0" shapeId="0" xr:uid="{C0392D0A-F6D7-41E5-AE82-E83393142E3B}">
      <text>
        <r>
          <rPr>
            <sz val="9"/>
            <color indexed="81"/>
            <rFont val="Tahoma"/>
            <family val="2"/>
          </rPr>
          <t>indiquer la productivité pour l'abattage</t>
        </r>
      </text>
    </comment>
    <comment ref="I42" authorId="0" shapeId="0" xr:uid="{1744B1C7-D387-4764-AAC9-10DBE30CD36C}">
      <text>
        <r>
          <rPr>
            <sz val="9"/>
            <color indexed="81"/>
            <rFont val="Tahoma"/>
            <family val="2"/>
          </rPr>
          <t>Indiquer la productivité pour l'ébranchage et le tronçonnage</t>
        </r>
      </text>
    </comment>
    <comment ref="I43" authorId="0" shapeId="0" xr:uid="{F8F46E94-0A34-4402-B348-08AB808CEE95}">
      <text>
        <r>
          <rPr>
            <sz val="9"/>
            <color indexed="81"/>
            <rFont val="Tahoma"/>
            <family val="2"/>
          </rPr>
          <t>Indiquer la productivité pour la mise en tas</t>
        </r>
      </text>
    </comment>
    <comment ref="G58" authorId="2" shapeId="0" xr:uid="{51C5D135-016D-406A-AD47-0D2C34D5CE85}">
      <text>
        <r>
          <rPr>
            <sz val="9"/>
            <color indexed="81"/>
            <rFont val="Tahoma"/>
            <family val="2"/>
          </rPr>
          <t>Inscrire si autre mode</t>
        </r>
      </text>
    </comment>
    <comment ref="G88" authorId="2" shapeId="0" xr:uid="{6A089AC2-0F1A-4F33-9B2F-FB393888085E}">
      <text>
        <r>
          <rPr>
            <sz val="9"/>
            <color indexed="81"/>
            <rFont val="Tahoma"/>
            <family val="2"/>
          </rPr>
          <t>Les superviseurs sont dédiés à 100% à la supervision, il n'exécute pas de travaux.</t>
        </r>
      </text>
    </comment>
    <comment ref="G99" authorId="3" shapeId="0" xr:uid="{64BA16C1-955E-4FED-AB9D-845ADADCC292}">
      <text>
        <r>
          <rPr>
            <sz val="9"/>
            <color indexed="81"/>
            <rFont val="Tahoma"/>
            <family val="2"/>
          </rPr>
          <t>Spécifiez.</t>
        </r>
      </text>
    </comment>
    <comment ref="P106" authorId="4" shapeId="0" xr:uid="{51D5B6B7-ED77-4838-B7F5-E3BF2D18E507}">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1DA62437-752D-4D9F-BD1E-DDA068745BBA}">
      <text>
        <r>
          <rPr>
            <sz val="9"/>
            <color indexed="81"/>
            <rFont val="Tahoma"/>
            <family val="2"/>
          </rPr>
          <t>1 scie par 8 travailleurs pour les modes 112, 127, 116 et C202.
1 scie par travailleur pour les modes M121 et M101.</t>
        </r>
      </text>
    </comment>
    <comment ref="P109" authorId="2" shapeId="0" xr:uid="{8EC0D519-8E3B-4AA0-9464-B1A75A3A4004}">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7BAF42BB-F0DC-4C71-9DC1-541B61A82AF0}">
      <text>
        <r>
          <rPr>
            <sz val="9"/>
            <color indexed="81"/>
            <rFont val="Tahoma"/>
            <family val="2"/>
          </rPr>
          <t>Spécifiez</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19975324-D31D-410F-8174-7299FC2BBC2A}">
      <text>
        <r>
          <rPr>
            <sz val="9"/>
            <color indexed="81"/>
            <rFont val="Tahoma"/>
            <family val="2"/>
          </rPr>
          <t>Indiquer dans chaque case la productivité estimée</t>
        </r>
      </text>
    </comment>
    <comment ref="H21" authorId="1" shapeId="0" xr:uid="{1DE1A0F3-ED2A-472F-93E9-0834070AC666}">
      <text>
        <r>
          <rPr>
            <sz val="8"/>
            <color indexed="81"/>
            <rFont val="Tahoma"/>
            <family val="2"/>
          </rPr>
          <t>Sommaire
RE+MR</t>
        </r>
      </text>
    </comment>
    <comment ref="I21" authorId="0" shapeId="0" xr:uid="{DCA101D3-E391-48B4-B6C6-0213ED2D5778}">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A29ADECC-21FD-4125-8273-4BE0B8DB1B47}">
      <text>
        <r>
          <rPr>
            <sz val="8"/>
            <color indexed="81"/>
            <rFont val="Tahoma"/>
            <family val="2"/>
          </rPr>
          <t>sommaire
FI + MF</t>
        </r>
      </text>
    </comment>
    <comment ref="I22" authorId="0" shapeId="0" xr:uid="{EBC02C62-929B-4D82-8EF9-16C2A040600D}">
      <text>
        <r>
          <rPr>
            <b/>
            <sz val="9"/>
            <color indexed="81"/>
            <rFont val="Tahoma"/>
            <family val="2"/>
          </rPr>
          <t>Optionnel : Indiquer la diminution de  productivité qu'implique une densité à dominance feuillue</t>
        </r>
      </text>
    </comment>
    <comment ref="H23" authorId="1" shapeId="0" xr:uid="{9D997B4F-4C35-4880-B727-F0C08AC3C23D}">
      <text>
        <r>
          <rPr>
            <sz val="8"/>
            <color indexed="81"/>
            <rFont val="Tahoma"/>
            <family val="2"/>
          </rPr>
          <t>Sommaire
RE+MR</t>
        </r>
      </text>
    </comment>
    <comment ref="I23" authorId="0" shapeId="0" xr:uid="{31DF7E43-1F46-407A-A57D-FA7511BE7E73}">
      <text>
        <r>
          <rPr>
            <sz val="9"/>
            <color indexed="81"/>
            <rFont val="Tahoma"/>
            <family val="2"/>
          </rPr>
          <t>Indiquer la diminution de productivité qu'implique une végétation de plus de 4 mètres</t>
        </r>
      </text>
    </comment>
    <comment ref="H24" authorId="0" shapeId="0" xr:uid="{1827BD34-6587-437A-8A4A-2DAC4A9C79DF}">
      <text>
        <r>
          <rPr>
            <sz val="9"/>
            <color indexed="81"/>
            <rFont val="Tahoma"/>
            <family val="2"/>
          </rPr>
          <t>Total de la superficie à dégager autour des supports tel que spécifier au chapitre H</t>
        </r>
      </text>
    </comment>
    <comment ref="I24" authorId="0" shapeId="0" xr:uid="{45D0C8C4-3FD9-4763-A2CB-4811A7FEB6BE}">
      <text>
        <r>
          <rPr>
            <sz val="9"/>
            <color indexed="81"/>
            <rFont val="Tahoma"/>
            <family val="2"/>
          </rPr>
          <t>indiquer la production pour dégager le 3 mètres autour des pattes de support et haubans</t>
        </r>
      </text>
    </comment>
    <comment ref="I29" authorId="0" shapeId="0" xr:uid="{BCD3BAAA-0256-43DF-A66B-9FD7910CA0E7}">
      <text>
        <r>
          <rPr>
            <sz val="9"/>
            <color indexed="81"/>
            <rFont val="Tahoma"/>
            <family val="2"/>
          </rPr>
          <t>Indiquer la productivité pour la coupe de la végétation</t>
        </r>
      </text>
    </comment>
    <comment ref="I30" authorId="0" shapeId="0" xr:uid="{C052B346-4656-4ECD-A09F-3A743CAD9BE5}">
      <text>
        <r>
          <rPr>
            <sz val="9"/>
            <color indexed="81"/>
            <rFont val="Tahoma"/>
            <family val="2"/>
          </rPr>
          <t>Indiquer la productivité pour la mise en tas</t>
        </r>
      </text>
    </comment>
    <comment ref="I35" authorId="0" shapeId="0" xr:uid="{06D950E2-2CC8-4894-BBB3-D45836CE1401}">
      <text>
        <r>
          <rPr>
            <sz val="9"/>
            <color indexed="81"/>
            <rFont val="Tahoma"/>
            <family val="2"/>
          </rPr>
          <t>Indiquer la productivité pour l'abatage</t>
        </r>
      </text>
    </comment>
    <comment ref="I36" authorId="0" shapeId="0" xr:uid="{05B4B401-5F46-4382-AE32-BBD825437AF4}">
      <text>
        <r>
          <rPr>
            <sz val="9"/>
            <color indexed="81"/>
            <rFont val="Tahoma"/>
            <family val="2"/>
          </rPr>
          <t>Indiquer la productivité pour l'ébranchage et le tronçonnage</t>
        </r>
      </text>
    </comment>
    <comment ref="I41" authorId="0" shapeId="0" xr:uid="{E8925E86-0887-4DE5-9A35-E910D8BB8AAF}">
      <text>
        <r>
          <rPr>
            <sz val="9"/>
            <color indexed="81"/>
            <rFont val="Tahoma"/>
            <family val="2"/>
          </rPr>
          <t>indiquer la productivité pour l'abattage</t>
        </r>
      </text>
    </comment>
    <comment ref="I42" authorId="0" shapeId="0" xr:uid="{C472DBE5-AF2A-43B4-A498-D26FB48677EC}">
      <text>
        <r>
          <rPr>
            <sz val="9"/>
            <color indexed="81"/>
            <rFont val="Tahoma"/>
            <family val="2"/>
          </rPr>
          <t>Indiquer la productivité pour l'ébranchage et le tronçonnage</t>
        </r>
      </text>
    </comment>
    <comment ref="I43" authorId="0" shapeId="0" xr:uid="{40E4B4CC-803D-4EB0-A7F4-0078E6CA90FE}">
      <text>
        <r>
          <rPr>
            <sz val="9"/>
            <color indexed="81"/>
            <rFont val="Tahoma"/>
            <family val="2"/>
          </rPr>
          <t>Indiquer la productivité pour la mise en tas</t>
        </r>
      </text>
    </comment>
    <comment ref="G58" authorId="2" shapeId="0" xr:uid="{174BA9B0-736D-4512-862A-8B9988A63EC5}">
      <text>
        <r>
          <rPr>
            <sz val="9"/>
            <color indexed="81"/>
            <rFont val="Tahoma"/>
            <family val="2"/>
          </rPr>
          <t>Inscrire si autre mode</t>
        </r>
      </text>
    </comment>
    <comment ref="G88" authorId="2" shapeId="0" xr:uid="{7E148E11-9D31-4919-9273-48C3E646812E}">
      <text>
        <r>
          <rPr>
            <sz val="9"/>
            <color indexed="81"/>
            <rFont val="Tahoma"/>
            <family val="2"/>
          </rPr>
          <t>Les superviseurs sont dédiés à 100% à la supervision, il n'exécute pas de travaux.</t>
        </r>
      </text>
    </comment>
    <comment ref="G99" authorId="3" shapeId="0" xr:uid="{B9E0D3A4-4AE7-48CE-8051-FC88F41D372C}">
      <text>
        <r>
          <rPr>
            <sz val="9"/>
            <color indexed="81"/>
            <rFont val="Tahoma"/>
            <family val="2"/>
          </rPr>
          <t>Spécifiez.</t>
        </r>
      </text>
    </comment>
    <comment ref="P106" authorId="4" shapeId="0" xr:uid="{9012CC3A-619F-459F-B41F-4672A7AC0039}">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AED2B04A-6842-43B0-ACE7-6A7C49B3E8A1}">
      <text>
        <r>
          <rPr>
            <sz val="9"/>
            <color indexed="81"/>
            <rFont val="Tahoma"/>
            <family val="2"/>
          </rPr>
          <t>1 scie par 8 travailleurs pour les modes 112, 127, 116 et C202.
1 scie par travailleur pour les modes M121 et M101.</t>
        </r>
      </text>
    </comment>
    <comment ref="P109" authorId="2" shapeId="0" xr:uid="{B8BF3749-B1EC-44FC-8DDE-875A6914B972}">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BEB7B6EA-BB21-4FBD-82D5-0F1D7F7AEE09}">
      <text>
        <r>
          <rPr>
            <sz val="9"/>
            <color indexed="81"/>
            <rFont val="Tahoma"/>
            <family val="2"/>
          </rPr>
          <t>Spécifiez</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7976899F-6476-4BE7-9A5E-EAA60CE89F86}">
      <text>
        <r>
          <rPr>
            <sz val="9"/>
            <color indexed="81"/>
            <rFont val="Tahoma"/>
            <family val="2"/>
          </rPr>
          <t>Indiquer dans chaque case la productivité estimée</t>
        </r>
      </text>
    </comment>
    <comment ref="H21" authorId="1" shapeId="0" xr:uid="{6648EF98-6870-4053-A0F0-75839D0F450A}">
      <text>
        <r>
          <rPr>
            <sz val="8"/>
            <color indexed="81"/>
            <rFont val="Tahoma"/>
            <family val="2"/>
          </rPr>
          <t>Sommaire
RE+MR</t>
        </r>
      </text>
    </comment>
    <comment ref="I21" authorId="0" shapeId="0" xr:uid="{D29F5B78-CA85-4824-B4FA-36A92884AFB1}">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7CF8414B-24C1-4C27-B7F3-109688BDC3E4}">
      <text>
        <r>
          <rPr>
            <sz val="8"/>
            <color indexed="81"/>
            <rFont val="Tahoma"/>
            <family val="2"/>
          </rPr>
          <t>sommaire
FI + MF</t>
        </r>
      </text>
    </comment>
    <comment ref="I22" authorId="0" shapeId="0" xr:uid="{6410D4EE-21FC-4B18-8C22-BE3D1986DB1B}">
      <text>
        <r>
          <rPr>
            <b/>
            <sz val="9"/>
            <color indexed="81"/>
            <rFont val="Tahoma"/>
            <family val="2"/>
          </rPr>
          <t>Optionnel : Indiquer la diminution de  productivité qu'implique une densité à dominance feuillue</t>
        </r>
      </text>
    </comment>
    <comment ref="H23" authorId="1" shapeId="0" xr:uid="{B951718D-E62A-4337-9FF8-0CCDDBB12AE7}">
      <text>
        <r>
          <rPr>
            <sz val="8"/>
            <color indexed="81"/>
            <rFont val="Tahoma"/>
            <family val="2"/>
          </rPr>
          <t>Sommaire
RE+MR</t>
        </r>
      </text>
    </comment>
    <comment ref="I23" authorId="0" shapeId="0" xr:uid="{B85AB684-9D5E-413F-B2CC-5F7B74684500}">
      <text>
        <r>
          <rPr>
            <sz val="9"/>
            <color indexed="81"/>
            <rFont val="Tahoma"/>
            <family val="2"/>
          </rPr>
          <t>Indiquer la diminution de productivité qu'implique une végétation de plus de 4 mètres</t>
        </r>
      </text>
    </comment>
    <comment ref="H24" authorId="0" shapeId="0" xr:uid="{3851B7FD-0B04-488B-8CBB-8E7B9F3EA1B2}">
      <text>
        <r>
          <rPr>
            <sz val="9"/>
            <color indexed="81"/>
            <rFont val="Tahoma"/>
            <family val="2"/>
          </rPr>
          <t>Total de la superficie à dégager autour des supports tel que spécifier au chapitre H</t>
        </r>
      </text>
    </comment>
    <comment ref="I24" authorId="0" shapeId="0" xr:uid="{9E137F13-5E91-4A16-8FEA-085B7F9D6FBC}">
      <text>
        <r>
          <rPr>
            <sz val="9"/>
            <color indexed="81"/>
            <rFont val="Tahoma"/>
            <family val="2"/>
          </rPr>
          <t>indiquer la production pour dégager le 3 mètres autour des pattes de support et haubans</t>
        </r>
      </text>
    </comment>
    <comment ref="I29" authorId="0" shapeId="0" xr:uid="{4C558BDE-2D36-4801-9E8D-E41F77024E87}">
      <text>
        <r>
          <rPr>
            <sz val="9"/>
            <color indexed="81"/>
            <rFont val="Tahoma"/>
            <family val="2"/>
          </rPr>
          <t>Indiquer la productivité pour la coupe de la végétation</t>
        </r>
      </text>
    </comment>
    <comment ref="I30" authorId="0" shapeId="0" xr:uid="{620C91AA-F2A8-4C89-8AAE-20B1E6D794FF}">
      <text>
        <r>
          <rPr>
            <sz val="9"/>
            <color indexed="81"/>
            <rFont val="Tahoma"/>
            <family val="2"/>
          </rPr>
          <t>Indiquer la productivité pour la mise en tas</t>
        </r>
      </text>
    </comment>
    <comment ref="I35" authorId="0" shapeId="0" xr:uid="{91EA48A5-357B-4D26-8976-AE32E9AD44CA}">
      <text>
        <r>
          <rPr>
            <sz val="9"/>
            <color indexed="81"/>
            <rFont val="Tahoma"/>
            <family val="2"/>
          </rPr>
          <t>Indiquer la productivité pour l'abatage</t>
        </r>
      </text>
    </comment>
    <comment ref="I36" authorId="0" shapeId="0" xr:uid="{D4DE9EC9-DFF3-4CF1-AC7B-FDB24D861D09}">
      <text>
        <r>
          <rPr>
            <sz val="9"/>
            <color indexed="81"/>
            <rFont val="Tahoma"/>
            <family val="2"/>
          </rPr>
          <t>Indiquer la productivité pour l'ébranchage et le tronçonnage</t>
        </r>
      </text>
    </comment>
    <comment ref="I41" authorId="0" shapeId="0" xr:uid="{1DBA75D9-7087-4A38-9ED1-6E6E47F38684}">
      <text>
        <r>
          <rPr>
            <sz val="9"/>
            <color indexed="81"/>
            <rFont val="Tahoma"/>
            <family val="2"/>
          </rPr>
          <t>indiquer la productivité pour l'abattage</t>
        </r>
      </text>
    </comment>
    <comment ref="I42" authorId="0" shapeId="0" xr:uid="{3BE9F1ED-4819-480B-94DF-B9146EB6496C}">
      <text>
        <r>
          <rPr>
            <sz val="9"/>
            <color indexed="81"/>
            <rFont val="Tahoma"/>
            <family val="2"/>
          </rPr>
          <t>Indiquer la productivité pour l'ébranchage et le tronçonnage</t>
        </r>
      </text>
    </comment>
    <comment ref="I43" authorId="0" shapeId="0" xr:uid="{7EEB34E1-4772-4C2F-A627-7473EDFF39CB}">
      <text>
        <r>
          <rPr>
            <sz val="9"/>
            <color indexed="81"/>
            <rFont val="Tahoma"/>
            <family val="2"/>
          </rPr>
          <t>Indiquer la productivité pour la mise en tas</t>
        </r>
      </text>
    </comment>
    <comment ref="G58" authorId="2" shapeId="0" xr:uid="{E18A16EC-9207-4037-9D5C-156939CC77A9}">
      <text>
        <r>
          <rPr>
            <sz val="9"/>
            <color indexed="81"/>
            <rFont val="Tahoma"/>
            <family val="2"/>
          </rPr>
          <t>Inscrire si autre mode</t>
        </r>
      </text>
    </comment>
    <comment ref="G88" authorId="2" shapeId="0" xr:uid="{5AAF052B-BC97-4659-8701-1467B0DB3F05}">
      <text>
        <r>
          <rPr>
            <sz val="9"/>
            <color indexed="81"/>
            <rFont val="Tahoma"/>
            <family val="2"/>
          </rPr>
          <t>Les superviseurs sont dédiés à 100% à la supervision, il n'exécute pas de travaux.</t>
        </r>
      </text>
    </comment>
    <comment ref="G99" authorId="3" shapeId="0" xr:uid="{555AA872-19E5-4C79-A552-9AC232C5BEE3}">
      <text>
        <r>
          <rPr>
            <sz val="9"/>
            <color indexed="81"/>
            <rFont val="Tahoma"/>
            <family val="2"/>
          </rPr>
          <t>Spécifiez.</t>
        </r>
      </text>
    </comment>
    <comment ref="P106" authorId="4" shapeId="0" xr:uid="{01F5E4B6-6372-4508-9537-43B79ACE7704}">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194C1FB8-8F7C-4CD8-95A7-1706F89FE97A}">
      <text>
        <r>
          <rPr>
            <sz val="9"/>
            <color indexed="81"/>
            <rFont val="Tahoma"/>
            <family val="2"/>
          </rPr>
          <t>1 scie par 8 travailleurs pour les modes 112, 127, 116 et C202.
1 scie par travailleur pour les modes M121 et M101.</t>
        </r>
      </text>
    </comment>
    <comment ref="P109" authorId="2" shapeId="0" xr:uid="{6AB732DD-CEBE-42B8-9621-4E2F87FF5752}">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DFE090B9-EDD5-47B5-B3E4-6897CC55DA24}">
      <text>
        <r>
          <rPr>
            <sz val="9"/>
            <color indexed="81"/>
            <rFont val="Tahoma"/>
            <family val="2"/>
          </rPr>
          <t>Spécifiez</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Girard, Nick</author>
    <author>CH6162</author>
    <author>Demers, Mathieu</author>
    <author>Nadeau, Jonathan [2]</author>
    <author>cp5602</author>
  </authors>
  <commentList>
    <comment ref="I15" authorId="0" shapeId="0" xr:uid="{E5E38C8B-A910-4F0E-B8FC-63070B3711EA}">
      <text>
        <r>
          <rPr>
            <sz val="9"/>
            <color indexed="81"/>
            <rFont val="Tahoma"/>
            <family val="2"/>
          </rPr>
          <t>Indiquer dans chaque case la productivité estimée</t>
        </r>
      </text>
    </comment>
    <comment ref="H21" authorId="1" shapeId="0" xr:uid="{0155F380-C22E-486F-A26D-BDC749DA5612}">
      <text>
        <r>
          <rPr>
            <sz val="8"/>
            <color indexed="81"/>
            <rFont val="Tahoma"/>
            <family val="2"/>
          </rPr>
          <t>Sommaire
RE+MR</t>
        </r>
      </text>
    </comment>
    <comment ref="I21" authorId="0" shapeId="0" xr:uid="{33063D95-FB37-4AD4-885A-51D4253EDF7E}">
      <text>
        <r>
          <rPr>
            <b/>
            <sz val="9"/>
            <color indexed="81"/>
            <rFont val="Tahoma"/>
            <family val="2"/>
          </rPr>
          <t>Optionnel :</t>
        </r>
        <r>
          <rPr>
            <sz val="9"/>
            <color indexed="81"/>
            <rFont val="Tahoma"/>
            <family val="2"/>
          </rPr>
          <t xml:space="preserve"> Indiquer l'augmentation de productivité qu'implique une densité à dominance résineuse</t>
        </r>
      </text>
    </comment>
    <comment ref="H22" authorId="1" shapeId="0" xr:uid="{DF4F2DBD-6990-455B-9A1D-1EE7263CECA8}">
      <text>
        <r>
          <rPr>
            <sz val="8"/>
            <color indexed="81"/>
            <rFont val="Tahoma"/>
            <family val="2"/>
          </rPr>
          <t>sommaire
FI + MF</t>
        </r>
      </text>
    </comment>
    <comment ref="I22" authorId="0" shapeId="0" xr:uid="{6A0A52DC-E83D-4B24-BDC8-61D86CEECF18}">
      <text>
        <r>
          <rPr>
            <b/>
            <sz val="9"/>
            <color indexed="81"/>
            <rFont val="Tahoma"/>
            <family val="2"/>
          </rPr>
          <t>Optionnel : Indiquer la diminution de  productivité qu'implique une densité à dominance feuillue</t>
        </r>
      </text>
    </comment>
    <comment ref="H23" authorId="1" shapeId="0" xr:uid="{9782F7A1-395E-4F59-B5CF-DCF1B0FC9F1D}">
      <text>
        <r>
          <rPr>
            <sz val="8"/>
            <color indexed="81"/>
            <rFont val="Tahoma"/>
            <family val="2"/>
          </rPr>
          <t>Sommaire
RE+MR</t>
        </r>
      </text>
    </comment>
    <comment ref="I23" authorId="0" shapeId="0" xr:uid="{9E852DF3-C0FB-4770-BC57-FFBDF1FB8286}">
      <text>
        <r>
          <rPr>
            <sz val="9"/>
            <color indexed="81"/>
            <rFont val="Tahoma"/>
            <family val="2"/>
          </rPr>
          <t>Indiquer la diminution de productivité qu'implique une végétation de plus de 4 mètres</t>
        </r>
      </text>
    </comment>
    <comment ref="H24" authorId="0" shapeId="0" xr:uid="{DFCFB770-EB1C-48AA-B0A5-241F2B18EFD3}">
      <text>
        <r>
          <rPr>
            <sz val="9"/>
            <color indexed="81"/>
            <rFont val="Tahoma"/>
            <family val="2"/>
          </rPr>
          <t>Total de la superficie à dégager autour des supports tel que spécifier au chapitre H</t>
        </r>
      </text>
    </comment>
    <comment ref="I24" authorId="0" shapeId="0" xr:uid="{FA58AF21-0266-4AC0-9727-46F4174AE5F0}">
      <text>
        <r>
          <rPr>
            <sz val="9"/>
            <color indexed="81"/>
            <rFont val="Tahoma"/>
            <family val="2"/>
          </rPr>
          <t>indiquer la production pour dégager le 3 mètres autour des pattes de support et haubans</t>
        </r>
      </text>
    </comment>
    <comment ref="I29" authorId="0" shapeId="0" xr:uid="{B20931DD-3FA5-437E-B0CF-F43B6759E1C3}">
      <text>
        <r>
          <rPr>
            <sz val="9"/>
            <color indexed="81"/>
            <rFont val="Tahoma"/>
            <family val="2"/>
          </rPr>
          <t>Indiquer la productivité pour la coupe de la végétation</t>
        </r>
      </text>
    </comment>
    <comment ref="I30" authorId="0" shapeId="0" xr:uid="{BB88B0A9-7C8E-460C-AA89-41EDA42DEC93}">
      <text>
        <r>
          <rPr>
            <sz val="9"/>
            <color indexed="81"/>
            <rFont val="Tahoma"/>
            <family val="2"/>
          </rPr>
          <t>Indiquer la productivité pour la mise en tas</t>
        </r>
      </text>
    </comment>
    <comment ref="I35" authorId="0" shapeId="0" xr:uid="{78EA79EC-E80B-44C3-B631-F25BB7F98EF3}">
      <text>
        <r>
          <rPr>
            <sz val="9"/>
            <color indexed="81"/>
            <rFont val="Tahoma"/>
            <family val="2"/>
          </rPr>
          <t>Indiquer la productivité pour l'abatage</t>
        </r>
      </text>
    </comment>
    <comment ref="I36" authorId="0" shapeId="0" xr:uid="{1A5E3974-7F8B-4CDD-95EA-A3322BC651EE}">
      <text>
        <r>
          <rPr>
            <sz val="9"/>
            <color indexed="81"/>
            <rFont val="Tahoma"/>
            <family val="2"/>
          </rPr>
          <t>Indiquer la productivité pour l'ébranchage et le tronçonnage</t>
        </r>
      </text>
    </comment>
    <comment ref="I41" authorId="0" shapeId="0" xr:uid="{DE91B764-980F-414A-9971-CF59441CF8C1}">
      <text>
        <r>
          <rPr>
            <sz val="9"/>
            <color indexed="81"/>
            <rFont val="Tahoma"/>
            <family val="2"/>
          </rPr>
          <t>indiquer la productivité pour l'abattage</t>
        </r>
      </text>
    </comment>
    <comment ref="I42" authorId="0" shapeId="0" xr:uid="{3BFB81CB-23A3-44D4-8F5D-C6D261C657E3}">
      <text>
        <r>
          <rPr>
            <sz val="9"/>
            <color indexed="81"/>
            <rFont val="Tahoma"/>
            <family val="2"/>
          </rPr>
          <t>Indiquer la productivité pour l'ébranchage et le tronçonnage</t>
        </r>
      </text>
    </comment>
    <comment ref="I43" authorId="0" shapeId="0" xr:uid="{C5009138-CCF7-47EA-9C30-D14F7715705A}">
      <text>
        <r>
          <rPr>
            <sz val="9"/>
            <color indexed="81"/>
            <rFont val="Tahoma"/>
            <family val="2"/>
          </rPr>
          <t>Indiquer la productivité pour la mise en tas</t>
        </r>
      </text>
    </comment>
    <comment ref="G58" authorId="2" shapeId="0" xr:uid="{903E3D2E-153E-4237-A0D7-010822121305}">
      <text>
        <r>
          <rPr>
            <sz val="9"/>
            <color indexed="81"/>
            <rFont val="Tahoma"/>
            <family val="2"/>
          </rPr>
          <t>Inscrire si autre mode</t>
        </r>
      </text>
    </comment>
    <comment ref="G88" authorId="2" shapeId="0" xr:uid="{D3118E31-C641-4329-9528-C6AC8305548D}">
      <text>
        <r>
          <rPr>
            <sz val="9"/>
            <color indexed="81"/>
            <rFont val="Tahoma"/>
            <family val="2"/>
          </rPr>
          <t>Les superviseurs sont dédiés à 100% à la supervision, il n'exécute pas de travaux.</t>
        </r>
      </text>
    </comment>
    <comment ref="G99" authorId="3" shapeId="0" xr:uid="{3929A3CA-4D2E-4427-B7D8-82EB879F9CFC}">
      <text>
        <r>
          <rPr>
            <sz val="9"/>
            <color indexed="81"/>
            <rFont val="Tahoma"/>
            <family val="2"/>
          </rPr>
          <t>Spécifiez.</t>
        </r>
      </text>
    </comment>
    <comment ref="P106" authorId="4" shapeId="0" xr:uid="{60A9F898-C079-4E50-8C92-1A298471B0AA}">
      <text>
        <r>
          <rPr>
            <sz val="10"/>
            <color indexed="81"/>
            <rFont val="Tahoma"/>
            <family val="2"/>
          </rPr>
          <t>Ratio superviseur par employé.
Le superviseur est attitré 100% de son temps à la supervision.
Par défaut 1 superviseur par 8 travailleurs: 1/8=0.13
Exemple de calcul:
1 superviseur par 5 travailleurs : 1/5=0.2
1 superviseur par 10 travailleurs : 1/10=0.1</t>
        </r>
      </text>
    </comment>
    <comment ref="G109" authorId="2" shapeId="0" xr:uid="{323C1D2E-BE15-47E1-A871-B607A91D1115}">
      <text>
        <r>
          <rPr>
            <sz val="9"/>
            <color indexed="81"/>
            <rFont val="Tahoma"/>
            <family val="2"/>
          </rPr>
          <t>1 scie par 8 travailleurs pour les modes 112, 127, 116 et C202.
1 scie par travailleur pour les modes M121 et M101.</t>
        </r>
      </text>
    </comment>
    <comment ref="P109" authorId="2" shapeId="0" xr:uid="{84DD38DC-9F7E-491A-B430-1323D8B3B834}">
      <text>
        <r>
          <rPr>
            <sz val="9"/>
            <color indexed="81"/>
            <rFont val="Tahoma"/>
            <family val="2"/>
          </rPr>
          <t>Ratio scie mécanique par débroussailleur pour les modes M112-127, M116 et C202. 
Le ratio est de 1 pour 1 pour les modes M121 et M101.
Par défaut 1 scie mécanique par 8 débroussailleurs: 1/8=0.13
Exemple de calcul:
1 scie mécanique par 5 débroussailleurs : 1/5=0.2
1 scie mécanique par 10 débroussailleurs : 1/10=0.1</t>
        </r>
      </text>
    </comment>
    <comment ref="B111" authorId="3" shapeId="0" xr:uid="{59656210-534A-492F-A7CD-6111D282ECE6}">
      <text>
        <r>
          <rPr>
            <sz val="9"/>
            <color indexed="81"/>
            <rFont val="Tahoma"/>
            <family val="2"/>
          </rPr>
          <t>Spécifiez</t>
        </r>
      </text>
    </comment>
  </commentList>
</comments>
</file>

<file path=xl/sharedStrings.xml><?xml version="1.0" encoding="utf-8"?>
<sst xmlns="http://schemas.openxmlformats.org/spreadsheetml/2006/main" count="2680" uniqueCount="328">
  <si>
    <t>Formule de soumission</t>
  </si>
  <si>
    <t>Appel de propositions: AM005461</t>
  </si>
  <si>
    <t>Niveau de confidentialité: Confidentiel une fois rempli</t>
  </si>
  <si>
    <r>
      <t>LISTE DES MODIFICATIONS DE LA FORMULE DE SOUMISSION</t>
    </r>
    <r>
      <rPr>
        <b/>
        <sz val="18"/>
        <rFont val="Arial"/>
        <family val="2"/>
      </rPr>
      <t xml:space="preserve"> *</t>
    </r>
  </si>
  <si>
    <t>RÉVISION</t>
  </si>
  <si>
    <t>ADDENDA</t>
  </si>
  <si>
    <t>ONGLET</t>
  </si>
  <si>
    <t>DÉTAILS</t>
  </si>
  <si>
    <t>---</t>
  </si>
  <si>
    <t>Version originale pour publication</t>
  </si>
  <si>
    <r>
      <rPr>
        <b/>
        <sz val="10"/>
        <rFont val="Arial"/>
        <family val="2"/>
      </rPr>
      <t xml:space="preserve">Modifications: </t>
    </r>
    <r>
      <rPr>
        <sz val="10"/>
        <rFont val="Arial"/>
        <family val="2"/>
      </rPr>
      <t xml:space="preserve">
« Sommaire »
« Poste 120 »
« Poste 130 »</t>
    </r>
  </si>
  <si>
    <t>Retrait de la certification PGES / Portée Hydro-Québec pour les postes 120 et 130 - Montmorency.</t>
  </si>
  <si>
    <t>*</t>
  </si>
  <si>
    <t>Cet onglet est réservé à l'usage exclusif d'Hydro-Québec</t>
  </si>
  <si>
    <t>Instructions et Particularités</t>
  </si>
  <si>
    <t>Onglets « Capacité » et « Renseignements »</t>
  </si>
  <si>
    <t>Seulement les cases en bleu sont à remplir</t>
  </si>
  <si>
    <t>Onglets Poste 10 à Poste 170:</t>
  </si>
  <si>
    <t>Étape 1: Productivités associés à chaque mode.</t>
  </si>
  <si>
    <t>La productivité doit être détaillée par classe de densité lorsque fournies.</t>
  </si>
  <si>
    <t xml:space="preserve">Pour le mode M112 - M127, un ajustement de productivité est possible pour les contrats où le type de végétation est à majorité feuillue ou résineuse ainsi que pour les peuplements où la hauteur est principalement 4 mètres et +.  Cet ajustement est facultatif.
</t>
  </si>
  <si>
    <t>Pour les modes M116 et M101, la productivité est séparée pour l'exécution du mode et du complément. Par exemple, dans le cas du M101J, une productivité est demandée pour l'abattage et une autre productivité est demandée pour l'ébranchage et le tronçonnage.</t>
  </si>
  <si>
    <t>Toujours lire les commentaires identifiés par un petit triangle rouge en haut à droite de la cellule.</t>
  </si>
  <si>
    <t>Étape 2: Frais de réalisation du contrat</t>
  </si>
  <si>
    <t>Inscrire les montants associés à chaque éléments de la liste</t>
  </si>
  <si>
    <t>Vérifier les ratios employés - équipements proposés. Lire les commentaires associés</t>
  </si>
  <si>
    <t>Inscrire les pourcentage d'administration et de profit</t>
  </si>
  <si>
    <t>Inscrire le montant prévue pour le campement si nécessaire</t>
  </si>
  <si>
    <t>Note importante!</t>
  </si>
  <si>
    <r>
      <t xml:space="preserve">Pour les contrats pluriannuels, les formules d'indexation indiquées dans les cahiers de clauses particulières seront utilisées pour le calcul de la hausse du coût de la vie. 
</t>
    </r>
    <r>
      <rPr>
        <b/>
        <u/>
        <sz val="10"/>
        <color theme="1"/>
        <rFont val="Arial"/>
        <family val="2"/>
      </rPr>
      <t>Vous devez donc soumissionner chaque année du poste en valeurs d'aujourd'hui (an 1)</t>
    </r>
    <r>
      <rPr>
        <u/>
        <sz val="10"/>
        <color theme="1"/>
        <rFont val="Arial"/>
        <family val="2"/>
      </rPr>
      <t>.</t>
    </r>
  </si>
  <si>
    <r>
      <t xml:space="preserve">Les taux par jour pour les éléments suivants devront être indiqués à l'année 1 d'un poste, et se </t>
    </r>
    <r>
      <rPr>
        <b/>
        <sz val="10"/>
        <color theme="1"/>
        <rFont val="Arial"/>
        <family val="2"/>
      </rPr>
      <t xml:space="preserve">copieront automatiquement pour les années subséquentes du contrat (cellules couleur </t>
    </r>
    <r>
      <rPr>
        <b/>
        <sz val="10"/>
        <color rgb="FFCC99FF"/>
        <rFont val="Arial"/>
        <family val="2"/>
      </rPr>
      <t>lilas</t>
    </r>
    <r>
      <rPr>
        <b/>
        <sz val="10"/>
        <color theme="1"/>
        <rFont val="Arial"/>
        <family val="2"/>
      </rPr>
      <t>)</t>
    </r>
    <r>
      <rPr>
        <sz val="10"/>
        <color theme="1"/>
        <rFont val="Arial"/>
        <family val="2"/>
      </rPr>
      <t xml:space="preserve">. Les formules d'indexation permettront d'ajuster les valeurs selon les variations du coût de la vie. </t>
    </r>
  </si>
  <si>
    <t>●</t>
  </si>
  <si>
    <t>Camionnette</t>
  </si>
  <si>
    <t>Argo</t>
  </si>
  <si>
    <t>VTT</t>
  </si>
  <si>
    <t>Remorque</t>
  </si>
  <si>
    <t>Salariale des ouvriers sylvicoles</t>
  </si>
  <si>
    <t>Salariale des superviseurs</t>
  </si>
  <si>
    <t>Dépenses équipements protection individuelle</t>
  </si>
  <si>
    <t>Dépenses débroussailleuse</t>
  </si>
  <si>
    <t>Dépenses scie mécanique</t>
  </si>
  <si>
    <t>Taux horaires</t>
  </si>
  <si>
    <t>CONFIDENTIEL LORSQUE REMPLI</t>
  </si>
  <si>
    <t>Appel de propositions:</t>
  </si>
  <si>
    <t xml:space="preserve">Objet: </t>
  </si>
  <si>
    <t>Plusieurs régions - Maîtrise de la végétation - Emprises des Lignes de Transport (Vague 3)</t>
  </si>
  <si>
    <t xml:space="preserve">Fournisseur: </t>
  </si>
  <si>
    <t xml:space="preserve">Adresse: </t>
  </si>
  <si>
    <t xml:space="preserve">Téléphone: </t>
  </si>
  <si>
    <t xml:space="preserve">Courriel: </t>
  </si>
  <si>
    <t>Capacité maximale de réalisation annuelle RESTANTE en date de la soumission*</t>
  </si>
  <si>
    <t>&gt; Remplir les cases en bleu suivantes:</t>
  </si>
  <si>
    <t>Capacité maximale de réalisation annuelle restante:</t>
  </si>
  <si>
    <t>Projets forfaitaires:</t>
  </si>
  <si>
    <t>Projets horaires:</t>
  </si>
  <si>
    <t>Tous les modes excluant C202 (ha)</t>
  </si>
  <si>
    <t>Mode C202 (ha)</t>
  </si>
  <si>
    <t>Manicouagan</t>
  </si>
  <si>
    <t>Hrs</t>
  </si>
  <si>
    <t>Abibiti / Baie-James</t>
  </si>
  <si>
    <t>Matapédia</t>
  </si>
  <si>
    <t>Saguenay</t>
  </si>
  <si>
    <t>Montmorency</t>
  </si>
  <si>
    <t>St-Jérôme</t>
  </si>
  <si>
    <t>Trois-Rivières</t>
  </si>
  <si>
    <t>St-Hubert</t>
  </si>
  <si>
    <t>Capacité totale (ha)** :</t>
  </si>
  <si>
    <t>Capacité totale (hrs)** :</t>
  </si>
  <si>
    <r>
      <t xml:space="preserve">**Capacité totale </t>
    </r>
    <r>
      <rPr>
        <i/>
        <u/>
        <sz val="10"/>
        <rFont val="Arial"/>
        <family val="2"/>
      </rPr>
      <t>restante</t>
    </r>
    <r>
      <rPr>
        <i/>
        <sz val="10"/>
        <rFont val="Arial"/>
        <family val="2"/>
      </rPr>
      <t xml:space="preserve"> pour cet appel de propositions</t>
    </r>
  </si>
  <si>
    <r>
      <rPr>
        <i/>
        <u/>
        <sz val="10"/>
        <color theme="0" tint="-0.499984740745262"/>
        <rFont val="Arial"/>
        <family val="2"/>
      </rPr>
      <t>Exemple</t>
    </r>
    <r>
      <rPr>
        <i/>
        <sz val="10"/>
        <color theme="0" tint="-0.499984740745262"/>
        <rFont val="Arial"/>
        <family val="2"/>
      </rPr>
      <t xml:space="preserve">: 
Vous avez une capacité de réalisation totale restante de </t>
    </r>
    <r>
      <rPr>
        <i/>
        <sz val="10"/>
        <color theme="5"/>
        <rFont val="Arial"/>
        <family val="2"/>
      </rPr>
      <t>500 ha</t>
    </r>
    <r>
      <rPr>
        <i/>
        <sz val="10"/>
        <color theme="0" tint="-0.499984740745262"/>
        <rFont val="Arial"/>
        <family val="2"/>
      </rPr>
      <t xml:space="preserve"> (tous modes excluant C202). Par contre, vous ne pouvez effectuer que </t>
    </r>
    <r>
      <rPr>
        <i/>
        <sz val="10"/>
        <color theme="9"/>
        <rFont val="Arial"/>
        <family val="2"/>
      </rPr>
      <t>200 ha</t>
    </r>
    <r>
      <rPr>
        <i/>
        <sz val="10"/>
        <color theme="0" tint="-0.499984740745262"/>
        <rFont val="Arial"/>
        <family val="2"/>
      </rPr>
      <t xml:space="preserve"> dans le pôle Matapédia en raison de la localisation de votre main d'oeuvre, mais </t>
    </r>
    <r>
      <rPr>
        <i/>
        <sz val="10"/>
        <color theme="4"/>
        <rFont val="Arial"/>
        <family val="2"/>
      </rPr>
      <t>300 ha</t>
    </r>
    <r>
      <rPr>
        <i/>
        <sz val="10"/>
        <color theme="0" tint="-0.499984740745262"/>
        <rFont val="Arial"/>
        <family val="2"/>
      </rPr>
      <t xml:space="preserve"> pourraient être réalisés dans les autres pôles. Vous indiquerez alors dans la </t>
    </r>
    <r>
      <rPr>
        <i/>
        <sz val="10"/>
        <color theme="5"/>
        <rFont val="Arial"/>
        <family val="2"/>
      </rPr>
      <t xml:space="preserve">case D34 (« Capacité totale (ha) ») </t>
    </r>
    <r>
      <rPr>
        <i/>
        <u/>
        <sz val="10"/>
        <color theme="5"/>
        <rFont val="Arial"/>
        <family val="2"/>
      </rPr>
      <t>500 ha</t>
    </r>
    <r>
      <rPr>
        <i/>
        <sz val="10"/>
        <color theme="0" tint="-0.499984740745262"/>
        <rFont val="Arial"/>
        <family val="2"/>
      </rPr>
      <t xml:space="preserve">, dans la </t>
    </r>
    <r>
      <rPr>
        <i/>
        <sz val="10"/>
        <color theme="9"/>
        <rFont val="Arial"/>
        <family val="2"/>
      </rPr>
      <t xml:space="preserve">case D27 (« Matapédia ») </t>
    </r>
    <r>
      <rPr>
        <i/>
        <u/>
        <sz val="10"/>
        <color theme="9"/>
        <rFont val="Arial"/>
        <family val="2"/>
      </rPr>
      <t>200 ha</t>
    </r>
    <r>
      <rPr>
        <i/>
        <sz val="10"/>
        <color theme="0" tint="-0.499984740745262"/>
        <rFont val="Arial"/>
        <family val="2"/>
      </rPr>
      <t xml:space="preserve">, et dans les </t>
    </r>
    <r>
      <rPr>
        <i/>
        <sz val="10"/>
        <color theme="4"/>
        <rFont val="Arial"/>
        <family val="2"/>
      </rPr>
      <t xml:space="preserve">cases D28 à D32 </t>
    </r>
    <r>
      <rPr>
        <i/>
        <u/>
        <sz val="10"/>
        <color theme="4"/>
        <rFont val="Arial"/>
        <family val="2"/>
      </rPr>
      <t>300 ha</t>
    </r>
    <r>
      <rPr>
        <i/>
        <sz val="10"/>
        <color theme="0" tint="-0.499984740745262"/>
        <rFont val="Arial"/>
        <family val="2"/>
      </rPr>
      <t xml:space="preserve">. </t>
    </r>
  </si>
  <si>
    <t>&gt; Cochez une des 3 cases suivantes:</t>
  </si>
  <si>
    <t>Êtes-vous en mesure de réaliser:</t>
  </si>
  <si>
    <t>Liste déroulante</t>
  </si>
  <si>
    <t>La somme des capacités de réalisation (Ha et Hrs)</t>
  </si>
  <si>
    <t>Seulement la capacité de réalisation en Ha</t>
  </si>
  <si>
    <t>X</t>
  </si>
  <si>
    <t>Seulement la capacité de réalisation en Heures</t>
  </si>
  <si>
    <t>Autres éléments à prendre en compte concernant votre capacité de réalisation:</t>
  </si>
  <si>
    <t xml:space="preserve">*La capacité de réalisation maximale annuelle restante consiste en la capacité (en ha et/ou heures) que le soumissionnaire possède en date du dépôt de la soumission pour réaliser des travaux pour Hydro-Québec, excluant les contrats déjà attribués avec Hydro-Québec ou tout autre donneur d'ouvrage. </t>
  </si>
  <si>
    <t xml:space="preserve">La capacité maximale de réalisation annuelle restante, en date du dépôt de la proposition, constitue un engagement de la part du soumissionnaire d'exécuter les travaux jusqu'à cette quantité, advenant le cas où il en serait l'attributaire. Le soumissionnaire comprend toutefois qu'Hydro-Québec peut, dans le cadre de son processus de négociation, négocier avec le soumissionnaire la capacité maximale de réalisation annuelle restante indiquée ci-haut de sorte à l'ajuster en fonction des paramètres entendus. Hydro-Québec s'engage à ne pas octroyer de commande au soumissionnaire au-delà du montant ou de la quantité négocié. </t>
  </si>
  <si>
    <t>Appel de Propositions:</t>
  </si>
  <si>
    <t>SOUS-TRAITANCE</t>
  </si>
  <si>
    <t>Nous vous transmettons la liste des sous-traitants auxquels nous avons l'intention d'attribuer des contrats.</t>
  </si>
  <si>
    <t>1. Liste des sous-traitants</t>
  </si>
  <si>
    <t>1.</t>
  </si>
  <si>
    <t>Poste:</t>
  </si>
  <si>
    <t>Volet(s):</t>
  </si>
  <si>
    <t>Nom:</t>
  </si>
  <si>
    <t>Adresse:</t>
  </si>
  <si>
    <t>Objet du contrat:</t>
  </si>
  <si>
    <t>Valeur estimée:</t>
  </si>
  <si>
    <t>2.</t>
  </si>
  <si>
    <t>3.</t>
  </si>
  <si>
    <t>4.</t>
  </si>
  <si>
    <t>5.</t>
  </si>
  <si>
    <t>6.</t>
  </si>
  <si>
    <t>7.</t>
  </si>
  <si>
    <t>8.</t>
  </si>
  <si>
    <t>9.</t>
  </si>
  <si>
    <t>10.</t>
  </si>
  <si>
    <t>2. LISTE DE MATÉRIEL OU DE L'OUTILLAGE QUE NOUS AVONS L'INTENTION D'UTILISER POUR RÉALISER LE CONTRAT</t>
  </si>
  <si>
    <t>Sommaire des postes soumissionnés:</t>
  </si>
  <si>
    <r>
      <t xml:space="preserve">Tous les volets sont </t>
    </r>
    <r>
      <rPr>
        <b/>
        <i/>
        <u/>
        <sz val="10"/>
        <color rgb="FFFF0000"/>
        <rFont val="Arial"/>
        <family val="2"/>
      </rPr>
      <t>indissociables</t>
    </r>
    <r>
      <rPr>
        <b/>
        <i/>
        <sz val="10"/>
        <rFont val="Arial"/>
        <family val="2"/>
      </rPr>
      <t>.</t>
    </r>
  </si>
  <si>
    <t>Les soumissionaires peuvent soumettre un prix pour chacun des projets. Il n'y a aucun minimum et maximum au nombre de projets soumissionnés.</t>
  </si>
  <si>
    <t>Projets</t>
  </si>
  <si>
    <t>Pôle</t>
  </si>
  <si>
    <t>Volets</t>
  </si>
  <si>
    <t>Année</t>
  </si>
  <si>
    <t>Montants Totaux</t>
  </si>
  <si>
    <t>Travaux forfaitaires (Ha)</t>
  </si>
  <si>
    <t>Travaux horaires (Hrs)</t>
  </si>
  <si>
    <t xml:space="preserve">Quantité </t>
  </si>
  <si>
    <t>Travaux C202</t>
  </si>
  <si>
    <t>PGES requis</t>
  </si>
  <si>
    <t>Montant(s) Poste 10:</t>
  </si>
  <si>
    <t>Volet 1</t>
  </si>
  <si>
    <t>Non</t>
  </si>
  <si>
    <r>
      <t xml:space="preserve">(Volets 1 et 2 </t>
    </r>
    <r>
      <rPr>
        <b/>
        <u/>
        <sz val="10"/>
        <color rgb="FFFF0000"/>
        <rFont val="Arial"/>
        <family val="2"/>
      </rPr>
      <t>Indissociables)</t>
    </r>
  </si>
  <si>
    <t>Volet 2</t>
  </si>
  <si>
    <t>Montant(s) Poste 20:</t>
  </si>
  <si>
    <t>Montant(s) Poste 30:</t>
  </si>
  <si>
    <t>Ha</t>
  </si>
  <si>
    <t>Montant(s) Poste 40:</t>
  </si>
  <si>
    <t>Montant(s) Poste 50:</t>
  </si>
  <si>
    <t>Montant(s) Poste 60:</t>
  </si>
  <si>
    <t>Oui</t>
  </si>
  <si>
    <t>Montant(s) Poste 70:</t>
  </si>
  <si>
    <t>Montant(s) Poste 80:</t>
  </si>
  <si>
    <t>Montant(s) Poste 90:</t>
  </si>
  <si>
    <t>Jrs</t>
  </si>
  <si>
    <t>Montant(s) Poste 100:</t>
  </si>
  <si>
    <t>Montant(s) Poste 110:</t>
  </si>
  <si>
    <r>
      <t xml:space="preserve">(Volets 1 à 4 </t>
    </r>
    <r>
      <rPr>
        <b/>
        <u/>
        <sz val="10"/>
        <color rgb="FFFF0000"/>
        <rFont val="Arial"/>
        <family val="2"/>
      </rPr>
      <t>Indissociables)</t>
    </r>
  </si>
  <si>
    <t>Volet 3</t>
  </si>
  <si>
    <t>Volet 4</t>
  </si>
  <si>
    <r>
      <t xml:space="preserve">Montant(s) Poste 120:
</t>
    </r>
    <r>
      <rPr>
        <b/>
        <sz val="10"/>
        <color rgb="FFFF0000"/>
        <rFont val="Arial"/>
        <family val="2"/>
      </rPr>
      <t xml:space="preserve">Option 1 - </t>
    </r>
    <r>
      <rPr>
        <b/>
        <u/>
        <sz val="10"/>
        <color rgb="FFFF0000"/>
        <rFont val="Arial"/>
        <family val="2"/>
      </rPr>
      <t>sans</t>
    </r>
    <r>
      <rPr>
        <b/>
        <sz val="10"/>
        <color rgb="FFFF0000"/>
        <rFont val="Arial"/>
        <family val="2"/>
      </rPr>
      <t xml:space="preserve"> phytocides</t>
    </r>
    <r>
      <rPr>
        <sz val="10"/>
        <rFont val="Arial"/>
        <family val="2"/>
      </rPr>
      <t xml:space="preserve">
</t>
    </r>
    <r>
      <rPr>
        <i/>
        <sz val="10"/>
        <rFont val="Arial"/>
        <family val="2"/>
      </rPr>
      <t>(Option 2: poste 130)</t>
    </r>
  </si>
  <si>
    <t>Non*</t>
  </si>
  <si>
    <t>*Modification liée à l'Addenda No. 2</t>
  </si>
  <si>
    <r>
      <t xml:space="preserve">Montant(s) Poste 130:
</t>
    </r>
    <r>
      <rPr>
        <b/>
        <sz val="10"/>
        <color rgb="FFFF0000"/>
        <rFont val="Arial"/>
        <family val="2"/>
      </rPr>
      <t xml:space="preserve">Option 2 - </t>
    </r>
    <r>
      <rPr>
        <b/>
        <u/>
        <sz val="10"/>
        <color rgb="FFFF0000"/>
        <rFont val="Arial"/>
        <family val="2"/>
      </rPr>
      <t>avec</t>
    </r>
    <r>
      <rPr>
        <b/>
        <sz val="10"/>
        <color rgb="FFFF0000"/>
        <rFont val="Arial"/>
        <family val="2"/>
      </rPr>
      <t xml:space="preserve"> phytocides</t>
    </r>
    <r>
      <rPr>
        <sz val="10"/>
        <rFont val="Arial"/>
        <family val="2"/>
      </rPr>
      <t xml:space="preserve">
</t>
    </r>
    <r>
      <rPr>
        <i/>
        <sz val="10"/>
        <rFont val="Arial"/>
        <family val="2"/>
      </rPr>
      <t>(Option 1: poste 120)</t>
    </r>
  </si>
  <si>
    <t>Montant(s) Poste 140:</t>
  </si>
  <si>
    <t>Montant(s) Poste 150:</t>
  </si>
  <si>
    <t>Montant(s) Poste 160:</t>
  </si>
  <si>
    <t>Montant(s) Poste 170:</t>
  </si>
  <si>
    <t xml:space="preserve">Montant total de la proposition - Postes 10 à 170 ($): </t>
  </si>
  <si>
    <t xml:space="preserve"> (tous les prix soumis exclus la TPS et la TVQ)</t>
  </si>
  <si>
    <r>
      <rPr>
        <u/>
        <sz val="10"/>
        <rFont val="Arial"/>
        <family val="2"/>
      </rPr>
      <t>Superficie</t>
    </r>
    <r>
      <rPr>
        <sz val="10"/>
        <rFont val="Arial"/>
        <family val="2"/>
      </rPr>
      <t xml:space="preserve"> totale de la proposition</t>
    </r>
  </si>
  <si>
    <t>Superficie prévue pour 2023:</t>
  </si>
  <si>
    <t>Superficie prévue pour 2024:</t>
  </si>
  <si>
    <r>
      <t>Nombre d'</t>
    </r>
    <r>
      <rPr>
        <u/>
        <sz val="10"/>
        <rFont val="Arial"/>
        <family val="2"/>
      </rPr>
      <t>heures</t>
    </r>
    <r>
      <rPr>
        <sz val="10"/>
        <rFont val="Arial"/>
        <family val="2"/>
      </rPr>
      <t xml:space="preserve"> total de la proposition</t>
    </r>
  </si>
  <si>
    <t>Nombre d'heures prévu pour 2023:</t>
  </si>
  <si>
    <t>Nombre d'heures prévu pour 2024:</t>
  </si>
  <si>
    <t>Informations Générales du Projet:</t>
  </si>
  <si>
    <t>Nom</t>
  </si>
  <si>
    <t>Multi-Circuits/Horaire/2ans/M101</t>
  </si>
  <si>
    <t>Contrat Forfaitaire:</t>
  </si>
  <si>
    <t>2023-2024</t>
  </si>
  <si>
    <t>Contrat Horaire:</t>
  </si>
  <si>
    <t>Attribution Globale:</t>
  </si>
  <si>
    <t>Couloir / Portées</t>
  </si>
  <si>
    <t>Multi-Circuits</t>
  </si>
  <si>
    <t>Attribution Partielle:</t>
  </si>
  <si>
    <t>PGES</t>
  </si>
  <si>
    <t>Désignation</t>
  </si>
  <si>
    <t>Unité</t>
  </si>
  <si>
    <t>Quantité</t>
  </si>
  <si>
    <t>Prix</t>
  </si>
  <si>
    <t>Total</t>
  </si>
  <si>
    <t>Volet 1 (2023)</t>
  </si>
  <si>
    <t>Main d’œuvre et équipements</t>
  </si>
  <si>
    <t>hrs</t>
  </si>
  <si>
    <t>Camion élévateur nacelle avec déchiqueteur</t>
  </si>
  <si>
    <t>Camionnette 4X4 et véhicule tout-terrain ou motoneige</t>
  </si>
  <si>
    <t>Tracteur et treuil forestier</t>
  </si>
  <si>
    <t>Volet 2 (2024)</t>
  </si>
  <si>
    <t>Total du projet</t>
  </si>
  <si>
    <t>Total Heures</t>
  </si>
  <si>
    <t>Multi-Circuits/Horaire/2ans/M112</t>
  </si>
  <si>
    <t>Camionnette 4X4 et véhicule tout-terrain</t>
  </si>
  <si>
    <t>Données à Masquer</t>
  </si>
  <si>
    <t>Multi-circuit #3/Forfaitaire/1an</t>
  </si>
  <si>
    <t>Multi-Circuits
[1129, 1141, 1143, 1152…]</t>
  </si>
  <si>
    <t>Montant Forfaitaire</t>
  </si>
  <si>
    <t>Ligne 10</t>
  </si>
  <si>
    <t>M112 - M127</t>
  </si>
  <si>
    <t>Caractéristique contrat</t>
  </si>
  <si>
    <t>Superficie
 en Ha</t>
  </si>
  <si>
    <t>Productivité
 (Ha/jour/homme)</t>
  </si>
  <si>
    <t>Nombre de 
jours / homme</t>
  </si>
  <si>
    <t>Densité de
la végétation</t>
  </si>
  <si>
    <t>D1</t>
  </si>
  <si>
    <t>D2</t>
  </si>
  <si>
    <t>D3</t>
  </si>
  <si>
    <t>D4</t>
  </si>
  <si>
    <t>D5</t>
  </si>
  <si>
    <t>Type de
végétation</t>
  </si>
  <si>
    <t>Ajustement, peuplement ayant une densité à dominance résineuse*</t>
  </si>
  <si>
    <t>Ajustement, peuplement ayant une densité à dominance feuillue*</t>
  </si>
  <si>
    <t xml:space="preserve">Hauteur 
végétation </t>
  </si>
  <si>
    <t>Ajustement, peuplement ayant une hauteur principale &gt; 4m*</t>
  </si>
  <si>
    <t>Autres</t>
  </si>
  <si>
    <t>Dégagement supports et haubans</t>
  </si>
  <si>
    <t>Superficie totale M112-127</t>
  </si>
  <si>
    <t>Moy. de productivité</t>
  </si>
  <si>
    <t>Total de jours / homme</t>
  </si>
  <si>
    <t>Ligne XX</t>
  </si>
  <si>
    <t>M116</t>
  </si>
  <si>
    <t>Mode / Complément</t>
  </si>
  <si>
    <t>Complément I ou F</t>
  </si>
  <si>
    <t>Superficie totale M116</t>
  </si>
  <si>
    <t>M121</t>
  </si>
  <si>
    <t>Complément J (tronçonnage)</t>
  </si>
  <si>
    <t>Superficie totale M121</t>
  </si>
  <si>
    <t>M101</t>
  </si>
  <si>
    <t>Complément F (Mise en tas)</t>
  </si>
  <si>
    <t>Superficie totale M101</t>
  </si>
  <si>
    <t>C202</t>
  </si>
  <si>
    <t>Caractérisation contrat</t>
  </si>
  <si>
    <t>Superficie totale C202</t>
  </si>
  <si>
    <t>*Espace si présence d'un autre mode ou d'une autre combinaison mode/complément non présent dans cette grille.</t>
  </si>
  <si>
    <t>Nombre de support</t>
  </si>
  <si>
    <t>Poteau (1)</t>
  </si>
  <si>
    <t>Portique (2)</t>
  </si>
  <si>
    <t>May West (4)</t>
  </si>
  <si>
    <t>GV Auban (5)</t>
  </si>
  <si>
    <t>Chainette (6)</t>
  </si>
  <si>
    <t>Notes:</t>
  </si>
  <si>
    <t>Jour/homme total</t>
  </si>
  <si>
    <t xml:space="preserve">Superficie totale </t>
  </si>
  <si>
    <t>Productivité globale</t>
  </si>
  <si>
    <t>Montant provisionnel</t>
  </si>
  <si>
    <t>Montant Provisionnel:</t>
  </si>
  <si>
    <t>Identification des coûts - travaux forfaitaires</t>
  </si>
  <si>
    <t>Identification des ressources</t>
  </si>
  <si>
    <t>Nombre d'ouvriers sylvicoles</t>
  </si>
  <si>
    <t>Nombre de superviseurs</t>
  </si>
  <si>
    <t>Nombre de jours requis pour la réalisation du contrat</t>
  </si>
  <si>
    <t>Ratio supervision / ouvriers</t>
  </si>
  <si>
    <t>Identification des besoin pour le déplacement</t>
  </si>
  <si>
    <t>Taux / jour</t>
  </si>
  <si>
    <t>Coût total</t>
  </si>
  <si>
    <t>Autre:</t>
  </si>
  <si>
    <t>Total frais de déplacement</t>
  </si>
  <si>
    <t>Nombre de jours / homme</t>
  </si>
  <si>
    <t>Frais de réalisation de contrat</t>
  </si>
  <si>
    <t>M112-127</t>
  </si>
  <si>
    <t>M101J</t>
  </si>
  <si>
    <t>M101F</t>
  </si>
  <si>
    <t>Ratio</t>
  </si>
  <si>
    <t>Salaire des superviseurs</t>
  </si>
  <si>
    <t xml:space="preserve">Gîtes et couvert </t>
  </si>
  <si>
    <t>Total frais de réalisation</t>
  </si>
  <si>
    <t>Frais de déplacement</t>
  </si>
  <si>
    <t>Frais de réalisation</t>
  </si>
  <si>
    <t>Administration</t>
  </si>
  <si>
    <t>Total frais de réalisation de contrat</t>
  </si>
  <si>
    <t>Profit</t>
  </si>
  <si>
    <t>Campement</t>
  </si>
  <si>
    <t xml:space="preserve">Superficie totale par mode </t>
  </si>
  <si>
    <t xml:space="preserve">Coût total par mode </t>
  </si>
  <si>
    <t>Coût par ha</t>
  </si>
  <si>
    <t>Superficie totale</t>
  </si>
  <si>
    <t>Coût total des travaux forfaitaires</t>
  </si>
  <si>
    <t>Coût global/ha</t>
  </si>
  <si>
    <t>Montant provisionnel pour phytocides</t>
  </si>
  <si>
    <t>Multi-circuit#2/Forfaitaire/1an</t>
  </si>
  <si>
    <t>Multi-Circuits
[2381, 3007, 7006, 7009, 7036]</t>
  </si>
  <si>
    <t>M112 - M127C00</t>
  </si>
  <si>
    <t>Ligne 20</t>
  </si>
  <si>
    <t>Ligne 30</t>
  </si>
  <si>
    <t>M112-M127 (zone réglementée)</t>
  </si>
  <si>
    <t>M112-127C00</t>
  </si>
  <si>
    <t>Multi-Circuits/Horaire/2 ans</t>
  </si>
  <si>
    <t>Camion arboriculture avec déchiqueteur monté sur remorque</t>
  </si>
  <si>
    <t>L4003/Forfaitaire/1an</t>
  </si>
  <si>
    <t>C4003 / P1297 à 1376</t>
  </si>
  <si>
    <t>Multi-circuit #4/Forfaitaire/1an</t>
  </si>
  <si>
    <t>Multi-Circuit
[1407, 1542, 7016]</t>
  </si>
  <si>
    <t>Multi-circuit #5 / Forfaitaire / 1 an</t>
  </si>
  <si>
    <t>Multi-Circuit [1110, 1119, 1127, 1130, 1156, 1272, 1305, 7044, 7046, 7103]</t>
  </si>
  <si>
    <t>Manicouagan Contrat Horaire 2023-2024</t>
  </si>
  <si>
    <t>Prix unitaire</t>
  </si>
  <si>
    <t>Chef ouvrier sylvicole</t>
  </si>
  <si>
    <t>Ouvrier sylvicole</t>
  </si>
  <si>
    <t>Système de pulvérisation (traitement de souche, 3 systèmes)</t>
  </si>
  <si>
    <t>jours</t>
  </si>
  <si>
    <t>Multi-Circuit_161KV/Forfaitaire/1an</t>
  </si>
  <si>
    <t>Multi-Circuit [1635, 1640, 1642, 1644, 1646]</t>
  </si>
  <si>
    <t>Sécurisation/Horaire/2ans</t>
  </si>
  <si>
    <t>Montmorency ET Matapédia</t>
  </si>
  <si>
    <t>Territoires Montmorency et Matapédia (excluant secteur Gaspésie)</t>
  </si>
  <si>
    <t>MONTMORENCY</t>
  </si>
  <si>
    <t xml:space="preserve">Chef d'équipe arboriculteur-élagueur </t>
  </si>
  <si>
    <t>Arboriculteur-élagueur</t>
  </si>
  <si>
    <t xml:space="preserve">Ouvrier sylvicole </t>
  </si>
  <si>
    <t>Camion arboriculture</t>
  </si>
  <si>
    <t>jour</t>
  </si>
  <si>
    <t>Camonnette 4X4</t>
  </si>
  <si>
    <t>Véhicule tout-terrain (CTT)</t>
  </si>
  <si>
    <t>Déchiqueteur moyen</t>
  </si>
  <si>
    <t>Essoucheuse</t>
  </si>
  <si>
    <t>MATAPÉDIA</t>
  </si>
  <si>
    <t>Volet 3 (2023)</t>
  </si>
  <si>
    <t>Volet 4 (2024)</t>
  </si>
  <si>
    <t>Total jours</t>
  </si>
  <si>
    <r>
      <t xml:space="preserve">Multi-circuit_Québec_Lévis /FOR/1 an
</t>
    </r>
    <r>
      <rPr>
        <b/>
        <u/>
        <sz val="10"/>
        <color theme="1"/>
        <rFont val="Arial"/>
        <family val="2"/>
      </rPr>
      <t>Option 1</t>
    </r>
    <r>
      <rPr>
        <sz val="10"/>
        <color theme="1"/>
        <rFont val="Arial"/>
        <family val="2"/>
      </rPr>
      <t xml:space="preserve"> SANS phyto</t>
    </r>
  </si>
  <si>
    <t>Multi-circuit [7010, 3104, 3093, 3006, 2337, 2330, 785, 784, 783, 34710, 34712]</t>
  </si>
  <si>
    <r>
      <t xml:space="preserve">Multi-circuit_Québec_Lévis /FOR/1 an
</t>
    </r>
    <r>
      <rPr>
        <b/>
        <u/>
        <sz val="10"/>
        <color theme="1"/>
        <rFont val="Arial"/>
        <family val="2"/>
      </rPr>
      <t>Option 2</t>
    </r>
    <r>
      <rPr>
        <sz val="10"/>
        <color theme="1"/>
        <rFont val="Arial"/>
        <family val="2"/>
      </rPr>
      <t xml:space="preserve"> AVEC phyto</t>
    </r>
  </si>
  <si>
    <t>C3001_639 à 679 /Forfaitaire/1 an</t>
  </si>
  <si>
    <t>C3001 / P639 à 679</t>
  </si>
  <si>
    <t>C3001_596 à 638_C3011/Forfaitaire/1 an</t>
  </si>
  <si>
    <t>C3001 / P596 à 638
C3011 / P481 à 483</t>
  </si>
  <si>
    <t>Multi-circuits Gaspésie</t>
  </si>
  <si>
    <t>C1601 P688 à 718z,C1602 P18 à 502, C1607 P25 à 98, C1613 P1001 à 1033</t>
  </si>
  <si>
    <t>***Remplir section « Volet 2 - Travaux Horaires (ligne 137)***</t>
  </si>
  <si>
    <t>Volet 2 - Travaux Horaires</t>
  </si>
  <si>
    <t>Services</t>
  </si>
  <si>
    <t>Taux</t>
  </si>
  <si>
    <t>Ligne 40</t>
  </si>
  <si>
    <t>2 Ouvriers sylvicoles (2 X 40 h)</t>
  </si>
  <si>
    <t>Heures</t>
  </si>
  <si>
    <t>Total du projet - Volet 1 et 2</t>
  </si>
  <si>
    <t>Coût total travaux horaires</t>
  </si>
  <si>
    <t>Multi-circuit_Matane/Forfaitaire/1 an</t>
  </si>
  <si>
    <t>C1601 P413 à 503 / C2349 P85 à 193</t>
  </si>
  <si>
    <t>M112C00 - M127C00</t>
  </si>
  <si>
    <t>M112J00-M127J00</t>
  </si>
  <si>
    <t>***Remplir section « Volet 2 - Travaux Horaires (ligne 134)***</t>
  </si>
  <si>
    <t>M112C00-127C00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</si>
</sst>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 * #,##0.00_)\ &quot;$&quot;_ ;_ * \(#,##0.00\)\ &quot;$&quot;_ ;_ * &quot;-&quot;??_)\ &quot;$&quot;_ ;_ @_ "/>
    <numFmt numFmtId="43" formatCode="_ * #,##0.00_)_ ;_ * \(#,##0.00\)_ ;_ * &quot;-&quot;??_)_ ;_ @_ "/>
    <numFmt numFmtId="164" formatCode="0.00000"/>
    <numFmt numFmtId="165" formatCode="0.000"/>
    <numFmt numFmtId="166" formatCode="0.0"/>
    <numFmt numFmtId="167" formatCode="_-* #,##0\ &quot;$&quot;_-;\-* #,##0\ &quot;$&quot;_-;_-* &quot;-&quot;??\ &quot;$&quot;_-;_-@_-"/>
    <numFmt numFmtId="168" formatCode="_-* #,##0.00\ &quot;$&quot;_-;\-* #,##0.00\ &quot;$&quot;_-;_-* &quot;-&quot;??\ &quot;$&quot;_-;_-@_-"/>
    <numFmt numFmtId="169" formatCode="_ * #,##0_)\ &quot;$&quot;_ ;_ * \(#,##0\)\ &quot;$&quot;_ ;_ * &quot;-&quot;??_)\ &quot;$&quot;_ ;_ @_ "/>
    <numFmt numFmtId="170" formatCode="_ * #,##0.0_)\ &quot;$&quot;_ ;_ * \(#,##0.0\)\ &quot;$&quot;_ ;_ * &quot;-&quot;?_)\ &quot;$&quot;_ ;_ @_ "/>
    <numFmt numFmtId="171" formatCode="#,##0.00\ &quot;$&quot;"/>
    <numFmt numFmtId="172" formatCode="#,##0.000&quot; ha&quot;"/>
    <numFmt numFmtId="173" formatCode="_ * #,##0_)_ ;_ * \(#,##0\)_ ;_ * &quot;-&quot;??_)_ ;_ @_ "/>
  </numFmts>
  <fonts count="71">
    <font>
      <sz val="11"/>
      <color theme="1"/>
      <name val="Calibri"/>
      <family val="2"/>
      <scheme val="minor"/>
    </font>
    <font>
      <sz val="10"/>
      <name val="Arial"/>
      <family val="2"/>
    </font>
    <font>
      <b/>
      <sz val="10"/>
      <name val="Arial"/>
      <family val="2"/>
    </font>
    <font>
      <sz val="10"/>
      <color theme="1"/>
      <name val="Arial"/>
      <family val="2"/>
    </font>
    <font>
      <b/>
      <sz val="10"/>
      <color theme="1"/>
      <name val="Arial"/>
      <family val="2"/>
    </font>
    <font>
      <b/>
      <i/>
      <u/>
      <sz val="20"/>
      <color theme="1"/>
      <name val="Arial"/>
      <family val="2"/>
    </font>
    <font>
      <sz val="10"/>
      <color rgb="FFFF0000"/>
      <name val="Arial"/>
      <family val="2"/>
    </font>
    <font>
      <b/>
      <sz val="20"/>
      <color theme="0"/>
      <name val="Arial"/>
      <family val="2"/>
    </font>
    <font>
      <b/>
      <sz val="15"/>
      <color theme="0"/>
      <name val="Arial"/>
      <family val="2"/>
    </font>
    <font>
      <b/>
      <sz val="14"/>
      <name val="Arial"/>
      <family val="2"/>
    </font>
    <font>
      <b/>
      <sz val="8"/>
      <name val="Arial"/>
      <family val="2"/>
    </font>
    <font>
      <sz val="8"/>
      <name val="Arial"/>
      <family val="2"/>
    </font>
    <font>
      <sz val="8"/>
      <color indexed="8"/>
      <name val="Arial"/>
      <family val="2"/>
    </font>
    <font>
      <b/>
      <sz val="12"/>
      <name val="Arial"/>
      <family val="2"/>
    </font>
    <font>
      <sz val="12"/>
      <name val="Arial"/>
      <family val="2"/>
    </font>
    <font>
      <sz val="14"/>
      <name val="Arial"/>
      <family val="2"/>
    </font>
    <font>
      <b/>
      <sz val="10"/>
      <color indexed="8"/>
      <name val="Arial"/>
      <family val="2"/>
    </font>
    <font>
      <sz val="8"/>
      <color theme="1"/>
      <name val="Arial"/>
      <family val="2"/>
    </font>
    <font>
      <b/>
      <sz val="12"/>
      <color indexed="12"/>
      <name val="Arial"/>
      <family val="2"/>
    </font>
    <font>
      <i/>
      <sz val="10"/>
      <color theme="1"/>
      <name val="Arial"/>
      <family val="2"/>
    </font>
    <font>
      <b/>
      <sz val="12"/>
      <color theme="1"/>
      <name val="Arial"/>
      <family val="2"/>
    </font>
    <font>
      <b/>
      <sz val="8"/>
      <color theme="1"/>
      <name val="Arial"/>
      <family val="2"/>
    </font>
    <font>
      <b/>
      <u/>
      <sz val="10"/>
      <name val="Arial"/>
      <family val="2"/>
    </font>
    <font>
      <sz val="9"/>
      <color indexed="81"/>
      <name val="Tahoma"/>
      <family val="2"/>
    </font>
    <font>
      <sz val="8"/>
      <color indexed="81"/>
      <name val="Tahoma"/>
      <family val="2"/>
    </font>
    <font>
      <b/>
      <sz val="9"/>
      <color indexed="81"/>
      <name val="Tahoma"/>
      <family val="2"/>
    </font>
    <font>
      <sz val="10"/>
      <color indexed="81"/>
      <name val="Tahoma"/>
      <family val="2"/>
    </font>
    <font>
      <b/>
      <sz val="10"/>
      <color rgb="FF0070C0"/>
      <name val="Arial"/>
      <family val="2"/>
    </font>
    <font>
      <b/>
      <sz val="10"/>
      <color rgb="FFFF0000"/>
      <name val="Arial"/>
      <family val="2"/>
    </font>
    <font>
      <b/>
      <u/>
      <sz val="10"/>
      <color rgb="FFFF0000"/>
      <name val="Arial"/>
      <family val="2"/>
    </font>
    <font>
      <sz val="10"/>
      <color theme="0"/>
      <name val="Arial"/>
      <family val="2"/>
    </font>
    <font>
      <sz val="10"/>
      <color rgb="FF000000"/>
      <name val="Arial"/>
      <family val="2"/>
    </font>
    <font>
      <b/>
      <i/>
      <sz val="10"/>
      <color theme="3"/>
      <name val="Arial"/>
      <family val="2"/>
    </font>
    <font>
      <b/>
      <sz val="10"/>
      <color theme="0"/>
      <name val="Arial"/>
      <family val="2"/>
    </font>
    <font>
      <u/>
      <sz val="10"/>
      <name val="Arial"/>
      <family val="2"/>
    </font>
    <font>
      <b/>
      <sz val="14"/>
      <color rgb="FFFF0000"/>
      <name val="Arial"/>
      <family val="2"/>
    </font>
    <font>
      <sz val="11"/>
      <color theme="0"/>
      <name val="Calibri"/>
      <family val="2"/>
      <scheme val="minor"/>
    </font>
    <font>
      <b/>
      <u/>
      <sz val="10"/>
      <color theme="1"/>
      <name val="Arial"/>
      <family val="2"/>
    </font>
    <font>
      <u/>
      <sz val="10"/>
      <color theme="1"/>
      <name val="Arial"/>
      <family val="2"/>
    </font>
    <font>
      <sz val="8"/>
      <color theme="1"/>
      <name val="Calibri"/>
      <family val="2"/>
    </font>
    <font>
      <sz val="11"/>
      <color rgb="FFFF0000"/>
      <name val="Arial"/>
      <family val="2"/>
    </font>
    <font>
      <b/>
      <sz val="10"/>
      <color rgb="FFCC99FF"/>
      <name val="Arial"/>
      <family val="2"/>
    </font>
    <font>
      <sz val="11"/>
      <name val="Calibri"/>
      <family val="2"/>
      <scheme val="minor"/>
    </font>
    <font>
      <sz val="11"/>
      <color rgb="FF000000"/>
      <name val="Calibri"/>
      <family val="2"/>
      <scheme val="minor"/>
    </font>
    <font>
      <sz val="11"/>
      <color theme="1"/>
      <name val="Calibri"/>
      <family val="2"/>
      <scheme val="minor"/>
    </font>
    <font>
      <i/>
      <sz val="10"/>
      <name val="Arial"/>
      <family val="2"/>
    </font>
    <font>
      <b/>
      <sz val="11"/>
      <name val="Arial"/>
      <family val="2"/>
    </font>
    <font>
      <b/>
      <sz val="12"/>
      <color rgb="FF00B050"/>
      <name val="Arial"/>
      <family val="2"/>
    </font>
    <font>
      <b/>
      <sz val="16"/>
      <color rgb="FFFF0000"/>
      <name val="Arial"/>
      <family val="2"/>
    </font>
    <font>
      <b/>
      <u/>
      <sz val="14"/>
      <name val="Arial"/>
      <family val="2"/>
    </font>
    <font>
      <b/>
      <i/>
      <sz val="10"/>
      <name val="Arial"/>
      <family val="2"/>
    </font>
    <font>
      <b/>
      <u/>
      <sz val="11"/>
      <color theme="1"/>
      <name val="Arial"/>
      <family val="2"/>
    </font>
    <font>
      <b/>
      <sz val="11"/>
      <color theme="1"/>
      <name val="Arial"/>
      <family val="2"/>
    </font>
    <font>
      <b/>
      <sz val="11"/>
      <color theme="1"/>
      <name val="Calibri"/>
      <family val="2"/>
      <scheme val="minor"/>
    </font>
    <font>
      <b/>
      <i/>
      <sz val="10"/>
      <color theme="1"/>
      <name val="Arial"/>
      <family val="2"/>
    </font>
    <font>
      <b/>
      <i/>
      <sz val="10"/>
      <color rgb="FFFF0000"/>
      <name val="Arial"/>
      <family val="2"/>
    </font>
    <font>
      <b/>
      <i/>
      <sz val="11"/>
      <color rgb="FFFF0000"/>
      <name val="Arial"/>
      <family val="2"/>
    </font>
    <font>
      <b/>
      <u/>
      <sz val="10"/>
      <color theme="0"/>
      <name val="Arial"/>
      <family val="2"/>
    </font>
    <font>
      <b/>
      <i/>
      <u/>
      <sz val="10"/>
      <color rgb="FFFF0000"/>
      <name val="Arial"/>
      <family val="2"/>
    </font>
    <font>
      <sz val="9"/>
      <color theme="1"/>
      <name val="Arial"/>
      <family val="2"/>
    </font>
    <font>
      <i/>
      <u/>
      <sz val="10"/>
      <name val="Arial"/>
      <family val="2"/>
    </font>
    <font>
      <i/>
      <sz val="10"/>
      <color theme="0" tint="-0.499984740745262"/>
      <name val="Arial"/>
      <family val="2"/>
    </font>
    <font>
      <i/>
      <u/>
      <sz val="10"/>
      <color theme="0" tint="-0.499984740745262"/>
      <name val="Arial"/>
      <family val="2"/>
    </font>
    <font>
      <i/>
      <sz val="10"/>
      <color theme="5"/>
      <name val="Arial"/>
      <family val="2"/>
    </font>
    <font>
      <i/>
      <u/>
      <sz val="10"/>
      <color theme="5"/>
      <name val="Arial"/>
      <family val="2"/>
    </font>
    <font>
      <i/>
      <sz val="10"/>
      <color theme="9"/>
      <name val="Arial"/>
      <family val="2"/>
    </font>
    <font>
      <i/>
      <u/>
      <sz val="10"/>
      <color theme="9"/>
      <name val="Arial"/>
      <family val="2"/>
    </font>
    <font>
      <i/>
      <sz val="10"/>
      <color theme="4"/>
      <name val="Arial"/>
      <family val="2"/>
    </font>
    <font>
      <i/>
      <u/>
      <sz val="10"/>
      <color theme="4"/>
      <name val="Arial"/>
      <family val="2"/>
    </font>
    <font>
      <b/>
      <sz val="18"/>
      <name val="Arial"/>
      <family val="2"/>
    </font>
    <font>
      <sz val="18"/>
      <name val="Arial"/>
      <family val="2"/>
    </font>
  </fonts>
  <fills count="37">
    <fill>
      <patternFill patternType="none"/>
    </fill>
    <fill>
      <patternFill patternType="gray125"/>
    </fill>
    <fill>
      <patternFill patternType="solid">
        <fgColor theme="5" tint="0.59999389629810485"/>
        <bgColor indexed="64"/>
      </patternFill>
    </fill>
    <fill>
      <patternFill patternType="solid">
        <fgColor theme="1" tint="0.14999847407452621"/>
        <bgColor indexed="64"/>
      </patternFill>
    </fill>
    <fill>
      <patternFill patternType="solid">
        <fgColor theme="0" tint="-0.499984740745262"/>
        <bgColor indexed="64"/>
      </patternFill>
    </fill>
    <fill>
      <patternFill patternType="solid">
        <fgColor indexed="22"/>
        <bgColor indexed="64"/>
      </patternFill>
    </fill>
    <fill>
      <patternFill patternType="solid">
        <fgColor theme="2" tint="-0.249977111117893"/>
        <bgColor indexed="64"/>
      </patternFill>
    </fill>
    <fill>
      <patternFill patternType="solid">
        <fgColor theme="4" tint="0.39997558519241921"/>
        <bgColor indexed="64"/>
      </patternFill>
    </fill>
    <fill>
      <patternFill patternType="solid">
        <fgColor indexed="47"/>
        <bgColor indexed="64"/>
      </patternFill>
    </fill>
    <fill>
      <patternFill patternType="solid">
        <fgColor indexed="53"/>
        <bgColor indexed="64"/>
      </patternFill>
    </fill>
    <fill>
      <patternFill patternType="solid">
        <fgColor rgb="FFFF6600"/>
        <bgColor indexed="64"/>
      </patternFill>
    </fill>
    <fill>
      <patternFill patternType="mediumGray"/>
    </fill>
    <fill>
      <patternFill patternType="solid">
        <fgColor rgb="FFFFCC99"/>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rgb="FF92D050"/>
        <bgColor indexed="64"/>
      </patternFill>
    </fill>
    <fill>
      <patternFill patternType="solid">
        <fgColor rgb="FFFFFF00"/>
        <bgColor indexed="64"/>
      </patternFill>
    </fill>
    <fill>
      <patternFill patternType="solid">
        <fgColor rgb="FFBCE292"/>
        <bgColor indexed="64"/>
      </patternFill>
    </fill>
    <fill>
      <patternFill patternType="solid">
        <fgColor theme="1"/>
        <bgColor indexed="64"/>
      </patternFill>
    </fill>
    <fill>
      <patternFill patternType="solid">
        <fgColor theme="9" tint="0.39997558519241921"/>
        <bgColor indexed="64"/>
      </patternFill>
    </fill>
    <fill>
      <patternFill patternType="solid">
        <fgColor theme="5" tint="-0.249977111117893"/>
        <bgColor indexed="64"/>
      </patternFill>
    </fill>
    <fill>
      <patternFill patternType="solid">
        <fgColor rgb="FFE4C9FF"/>
        <bgColor indexed="64"/>
      </patternFill>
    </fill>
    <fill>
      <patternFill patternType="solid">
        <fgColor rgb="FF00B0F0"/>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CC66FF"/>
        <bgColor indexed="64"/>
      </patternFill>
    </fill>
    <fill>
      <patternFill patternType="solid">
        <fgColor rgb="FFD9FFEA"/>
        <bgColor indexed="64"/>
      </patternFill>
    </fill>
    <fill>
      <patternFill patternType="mediumGray">
        <bgColor theme="0" tint="-0.499984740745262"/>
      </patternFill>
    </fill>
    <fill>
      <patternFill patternType="solid">
        <fgColor rgb="FF009644"/>
        <bgColor indexed="64"/>
      </patternFill>
    </fill>
    <fill>
      <patternFill patternType="solid">
        <fgColor theme="0"/>
        <bgColor indexed="64"/>
      </patternFill>
    </fill>
    <fill>
      <patternFill patternType="mediumGray">
        <bgColor theme="0"/>
      </patternFill>
    </fill>
    <fill>
      <patternFill patternType="solid">
        <fgColor theme="1" tint="0.34998626667073579"/>
        <bgColor indexed="64"/>
      </patternFill>
    </fill>
    <fill>
      <patternFill patternType="solid">
        <fgColor theme="1" tint="0.499984740745262"/>
        <bgColor indexed="64"/>
      </patternFill>
    </fill>
    <fill>
      <patternFill patternType="mediumGray">
        <bgColor theme="1" tint="0.499984740745262"/>
      </patternFill>
    </fill>
    <fill>
      <patternFill patternType="solid">
        <fgColor rgb="FF66FF33"/>
        <bgColor indexed="64"/>
      </patternFill>
    </fill>
  </fills>
  <borders count="75">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diagonal/>
    </border>
  </borders>
  <cellStyleXfs count="11">
    <xf numFmtId="0" fontId="0" fillId="0" borderId="0"/>
    <xf numFmtId="0" fontId="1" fillId="0" borderId="0"/>
    <xf numFmtId="0" fontId="3" fillId="0" borderId="0"/>
    <xf numFmtId="44" fontId="3" fillId="0" borderId="0" applyFont="0" applyFill="0" applyBorder="0" applyAlignment="0" applyProtection="0"/>
    <xf numFmtId="0" fontId="1" fillId="0" borderId="0"/>
    <xf numFmtId="9" fontId="3" fillId="0" borderId="0" applyFont="0" applyFill="0" applyBorder="0" applyAlignment="0" applyProtection="0"/>
    <xf numFmtId="0" fontId="1" fillId="0" borderId="0"/>
    <xf numFmtId="44" fontId="1" fillId="0" borderId="0" applyFont="0" applyFill="0" applyBorder="0" applyAlignment="0" applyProtection="0"/>
    <xf numFmtId="44" fontId="1" fillId="0" borderId="0" applyFont="0" applyFill="0" applyBorder="0" applyAlignment="0" applyProtection="0"/>
    <xf numFmtId="0" fontId="1" fillId="0" borderId="0"/>
    <xf numFmtId="43" fontId="44" fillId="0" borderId="0" applyFont="0" applyFill="0" applyBorder="0" applyAlignment="0" applyProtection="0"/>
  </cellStyleXfs>
  <cellXfs count="869">
    <xf numFmtId="0" fontId="0" fillId="0" borderId="0" xfId="0"/>
    <xf numFmtId="0" fontId="2" fillId="0" borderId="0" xfId="1" applyFont="1" applyAlignment="1">
      <alignment vertical="center"/>
    </xf>
    <xf numFmtId="164" fontId="6" fillId="2" borderId="0" xfId="3" applyNumberFormat="1" applyFont="1" applyFill="1" applyAlignment="1" applyProtection="1">
      <alignment horizontal="center" vertical="center"/>
    </xf>
    <xf numFmtId="2" fontId="11" fillId="7" borderId="21" xfId="2" applyNumberFormat="1" applyFont="1" applyFill="1" applyBorder="1" applyAlignment="1" applyProtection="1">
      <alignment horizontal="center" vertical="center" wrapText="1"/>
      <protection locked="0"/>
    </xf>
    <xf numFmtId="9" fontId="3" fillId="0" borderId="0" xfId="5" applyBorder="1" applyAlignment="1" applyProtection="1">
      <alignment horizontal="center" vertical="center" wrapText="1"/>
    </xf>
    <xf numFmtId="9" fontId="3" fillId="0" borderId="19" xfId="5" applyFill="1" applyBorder="1" applyAlignment="1" applyProtection="1">
      <alignment horizontal="center" vertical="center" wrapText="1"/>
    </xf>
    <xf numFmtId="9" fontId="3" fillId="0" borderId="0" xfId="5" applyFill="1" applyBorder="1" applyAlignment="1" applyProtection="1">
      <alignment horizontal="center" vertical="center" wrapText="1"/>
    </xf>
    <xf numFmtId="2" fontId="11" fillId="7" borderId="25" xfId="2" applyNumberFormat="1" applyFont="1" applyFill="1" applyBorder="1" applyAlignment="1" applyProtection="1">
      <alignment horizontal="center" vertical="center"/>
      <protection locked="0"/>
    </xf>
    <xf numFmtId="9" fontId="3" fillId="0" borderId="0" xfId="5" applyBorder="1" applyAlignment="1" applyProtection="1">
      <alignment horizontal="center" vertical="center"/>
    </xf>
    <xf numFmtId="9" fontId="3" fillId="0" borderId="19" xfId="5" applyFill="1" applyBorder="1" applyAlignment="1" applyProtection="1">
      <alignment horizontal="center" vertical="center"/>
    </xf>
    <xf numFmtId="9" fontId="3" fillId="0" borderId="0" xfId="5" applyFill="1" applyBorder="1" applyAlignment="1" applyProtection="1">
      <alignment horizontal="center" vertical="center"/>
    </xf>
    <xf numFmtId="2" fontId="17" fillId="7" borderId="25" xfId="2" applyNumberFormat="1" applyFont="1" applyFill="1" applyBorder="1" applyAlignment="1" applyProtection="1">
      <alignment horizontal="center" vertical="center"/>
      <protection locked="0"/>
    </xf>
    <xf numFmtId="44" fontId="0" fillId="6" borderId="29" xfId="3" applyFont="1" applyFill="1" applyBorder="1" applyProtection="1"/>
    <xf numFmtId="0" fontId="3" fillId="7" borderId="2" xfId="2" applyFill="1" applyBorder="1" applyAlignment="1" applyProtection="1">
      <alignment horizontal="center" vertical="center"/>
      <protection locked="0"/>
    </xf>
    <xf numFmtId="0" fontId="3" fillId="7" borderId="6" xfId="2" applyFill="1" applyBorder="1" applyAlignment="1" applyProtection="1">
      <alignment horizontal="center" vertical="center"/>
      <protection locked="0"/>
    </xf>
    <xf numFmtId="0" fontId="3" fillId="7" borderId="20" xfId="2" applyFill="1" applyBorder="1" applyAlignment="1" applyProtection="1">
      <alignment horizontal="center"/>
      <protection locked="0"/>
    </xf>
    <xf numFmtId="44" fontId="0" fillId="0" borderId="2" xfId="3" applyFont="1" applyBorder="1" applyProtection="1"/>
    <xf numFmtId="0" fontId="3" fillId="7" borderId="21" xfId="2" applyFill="1" applyBorder="1" applyAlignment="1" applyProtection="1">
      <alignment horizontal="center"/>
      <protection locked="0"/>
    </xf>
    <xf numFmtId="44" fontId="0" fillId="0" borderId="6" xfId="3" applyFont="1" applyBorder="1" applyProtection="1"/>
    <xf numFmtId="0" fontId="1" fillId="7" borderId="11" xfId="2" applyFont="1" applyFill="1" applyBorder="1" applyAlignment="1" applyProtection="1">
      <alignment vertical="center"/>
      <protection locked="0"/>
    </xf>
    <xf numFmtId="0" fontId="1" fillId="7" borderId="37" xfId="2" applyFont="1" applyFill="1" applyBorder="1" applyAlignment="1" applyProtection="1">
      <alignment horizontal="center" vertical="center"/>
      <protection locked="0"/>
    </xf>
    <xf numFmtId="44" fontId="0" fillId="0" borderId="10" xfId="3" applyFont="1" applyBorder="1" applyProtection="1"/>
    <xf numFmtId="44" fontId="1" fillId="0" borderId="45" xfId="3" applyFont="1" applyFill="1" applyBorder="1" applyAlignment="1" applyProtection="1">
      <alignment horizontal="right" vertical="center"/>
    </xf>
    <xf numFmtId="168" fontId="11" fillId="0" borderId="53" xfId="3" applyNumberFormat="1" applyFont="1" applyBorder="1" applyAlignment="1" applyProtection="1">
      <alignment horizontal="center" vertical="center"/>
    </xf>
    <xf numFmtId="167" fontId="11" fillId="7" borderId="58" xfId="7" applyNumberFormat="1" applyFont="1" applyFill="1" applyBorder="1" applyAlignment="1" applyProtection="1">
      <alignment horizontal="center" vertical="center"/>
      <protection locked="0"/>
    </xf>
    <xf numFmtId="169" fontId="10" fillId="0" borderId="61" xfId="3" applyNumberFormat="1" applyFont="1" applyFill="1" applyBorder="1" applyAlignment="1" applyProtection="1">
      <alignment horizontal="center" vertical="center" wrapText="1"/>
    </xf>
    <xf numFmtId="9" fontId="2" fillId="7" borderId="62" xfId="5" applyFont="1" applyFill="1" applyBorder="1" applyAlignment="1" applyProtection="1">
      <alignment horizontal="center" vertical="center"/>
      <protection locked="0"/>
    </xf>
    <xf numFmtId="9" fontId="2" fillId="7" borderId="62" xfId="2" applyNumberFormat="1" applyFont="1" applyFill="1" applyBorder="1" applyAlignment="1" applyProtection="1">
      <alignment horizontal="center" vertical="center"/>
      <protection locked="0"/>
    </xf>
    <xf numFmtId="167" fontId="10" fillId="7" borderId="63" xfId="7" applyNumberFormat="1" applyFont="1" applyFill="1" applyBorder="1" applyAlignment="1" applyProtection="1">
      <alignment horizontal="center" vertical="center"/>
      <protection locked="0"/>
    </xf>
    <xf numFmtId="44" fontId="10" fillId="8" borderId="5" xfId="3" applyFont="1" applyFill="1" applyBorder="1" applyAlignment="1" applyProtection="1">
      <alignment horizontal="center" vertical="center"/>
    </xf>
    <xf numFmtId="44" fontId="10" fillId="8" borderId="21" xfId="3" applyFont="1" applyFill="1" applyBorder="1" applyAlignment="1" applyProtection="1">
      <alignment vertical="center"/>
    </xf>
    <xf numFmtId="44" fontId="10" fillId="8" borderId="6" xfId="3" applyFont="1" applyFill="1" applyBorder="1" applyAlignment="1" applyProtection="1">
      <alignment horizontal="center" vertical="center"/>
    </xf>
    <xf numFmtId="44" fontId="10" fillId="8" borderId="24" xfId="3" applyFont="1" applyFill="1" applyBorder="1" applyAlignment="1" applyProtection="1">
      <alignment horizontal="center" vertical="center"/>
    </xf>
    <xf numFmtId="44" fontId="10" fillId="8" borderId="25" xfId="3" applyFont="1" applyFill="1" applyBorder="1" applyAlignment="1" applyProtection="1">
      <alignment vertical="center"/>
    </xf>
    <xf numFmtId="44" fontId="10" fillId="8" borderId="15" xfId="3" applyFont="1" applyFill="1" applyBorder="1" applyAlignment="1" applyProtection="1">
      <alignment horizontal="center" vertical="center"/>
    </xf>
    <xf numFmtId="165" fontId="13" fillId="8" borderId="29" xfId="3" applyNumberFormat="1" applyFont="1" applyFill="1" applyBorder="1" applyAlignment="1" applyProtection="1">
      <alignment horizontal="center" vertical="center"/>
    </xf>
    <xf numFmtId="171" fontId="13" fillId="8" borderId="29" xfId="3" applyNumberFormat="1" applyFont="1" applyFill="1" applyBorder="1" applyAlignment="1" applyProtection="1">
      <alignment horizontal="center" vertical="center"/>
    </xf>
    <xf numFmtId="171" fontId="13" fillId="12" borderId="29" xfId="3" applyNumberFormat="1" applyFont="1" applyFill="1" applyBorder="1" applyAlignment="1" applyProtection="1">
      <alignment horizontal="center" vertical="center"/>
    </xf>
    <xf numFmtId="172" fontId="10" fillId="0" borderId="0" xfId="3" applyNumberFormat="1" applyFont="1" applyFill="1" applyBorder="1" applyAlignment="1" applyProtection="1">
      <alignment horizontal="center" vertical="center"/>
    </xf>
    <xf numFmtId="44" fontId="10" fillId="0" borderId="0" xfId="3" applyFont="1" applyFill="1" applyBorder="1" applyAlignment="1" applyProtection="1">
      <alignment horizontal="center" vertical="center"/>
    </xf>
    <xf numFmtId="0" fontId="1" fillId="0" borderId="0" xfId="1" applyAlignment="1">
      <alignment vertical="center"/>
    </xf>
    <xf numFmtId="44" fontId="1" fillId="0" borderId="0" xfId="3" applyFont="1" applyAlignment="1" applyProtection="1">
      <alignment horizontal="right" vertical="center"/>
    </xf>
    <xf numFmtId="44" fontId="1" fillId="0" borderId="17" xfId="3" applyFont="1" applyBorder="1" applyAlignment="1" applyProtection="1">
      <alignment horizontal="right" vertical="center"/>
    </xf>
    <xf numFmtId="44" fontId="1" fillId="0" borderId="0" xfId="3" applyFont="1" applyBorder="1" applyAlignment="1" applyProtection="1">
      <alignment horizontal="right" vertical="center"/>
    </xf>
    <xf numFmtId="44" fontId="1" fillId="0" borderId="19" xfId="3" applyFont="1" applyBorder="1" applyAlignment="1" applyProtection="1">
      <alignment horizontal="right" vertical="center"/>
    </xf>
    <xf numFmtId="44" fontId="1" fillId="0" borderId="19" xfId="3" applyFont="1" applyBorder="1" applyProtection="1"/>
    <xf numFmtId="44" fontId="14" fillId="0" borderId="19" xfId="3" applyFont="1" applyBorder="1" applyAlignment="1" applyProtection="1">
      <alignment horizontal="center" vertical="center" wrapText="1"/>
    </xf>
    <xf numFmtId="44" fontId="2" fillId="0" borderId="0" xfId="8" applyFont="1" applyBorder="1" applyAlignment="1" applyProtection="1">
      <alignment horizontal="right" vertical="center"/>
    </xf>
    <xf numFmtId="44" fontId="2" fillId="0" borderId="0" xfId="8" applyFont="1" applyFill="1" applyBorder="1" applyAlignment="1" applyProtection="1">
      <alignment horizontal="right" vertical="center"/>
    </xf>
    <xf numFmtId="44" fontId="2" fillId="0" borderId="43" xfId="8" applyFont="1" applyBorder="1" applyAlignment="1" applyProtection="1">
      <alignment horizontal="center" vertical="center"/>
    </xf>
    <xf numFmtId="0" fontId="1" fillId="0" borderId="0" xfId="3" applyNumberFormat="1" applyFont="1" applyBorder="1" applyAlignment="1" applyProtection="1">
      <alignment horizontal="center" vertical="center"/>
    </xf>
    <xf numFmtId="44" fontId="2" fillId="0" borderId="0" xfId="8" applyFont="1" applyBorder="1" applyAlignment="1" applyProtection="1">
      <alignment horizontal="center" vertical="center"/>
    </xf>
    <xf numFmtId="0" fontId="1" fillId="0" borderId="0" xfId="3" applyNumberFormat="1" applyFont="1" applyFill="1" applyBorder="1" applyAlignment="1" applyProtection="1">
      <alignment horizontal="center" vertical="center"/>
    </xf>
    <xf numFmtId="44" fontId="2" fillId="0" borderId="0" xfId="8" applyFont="1" applyBorder="1" applyAlignment="1" applyProtection="1">
      <alignment vertical="center"/>
    </xf>
    <xf numFmtId="44" fontId="1" fillId="0" borderId="19" xfId="3" applyFont="1" applyFill="1" applyBorder="1" applyAlignment="1" applyProtection="1">
      <alignment horizontal="right" vertical="center"/>
    </xf>
    <xf numFmtId="2" fontId="12" fillId="7" borderId="33" xfId="2" applyNumberFormat="1" applyFont="1" applyFill="1" applyBorder="1" applyAlignment="1" applyProtection="1">
      <alignment horizontal="center" vertical="center"/>
      <protection locked="0"/>
    </xf>
    <xf numFmtId="44" fontId="0" fillId="0" borderId="6" xfId="3" applyFont="1" applyBorder="1" applyAlignment="1" applyProtection="1">
      <alignment horizontal="center"/>
    </xf>
    <xf numFmtId="44" fontId="0" fillId="7" borderId="21" xfId="3" applyFont="1" applyFill="1" applyBorder="1" applyAlignment="1" applyProtection="1">
      <alignment horizontal="center"/>
    </xf>
    <xf numFmtId="44" fontId="0" fillId="7" borderId="25" xfId="3" applyFont="1" applyFill="1" applyBorder="1" applyAlignment="1" applyProtection="1">
      <alignment horizontal="center"/>
    </xf>
    <xf numFmtId="44" fontId="0" fillId="0" borderId="15" xfId="3" applyFont="1" applyBorder="1" applyAlignment="1" applyProtection="1">
      <alignment horizontal="center"/>
    </xf>
    <xf numFmtId="165" fontId="10" fillId="8" borderId="46" xfId="3" applyNumberFormat="1" applyFont="1" applyFill="1" applyBorder="1" applyAlignment="1" applyProtection="1">
      <alignment horizontal="center" vertical="center"/>
    </xf>
    <xf numFmtId="44" fontId="0" fillId="7" borderId="62" xfId="3" applyFont="1" applyFill="1" applyBorder="1" applyProtection="1">
      <protection locked="0"/>
    </xf>
    <xf numFmtId="0" fontId="1" fillId="0" borderId="0" xfId="1"/>
    <xf numFmtId="0" fontId="2" fillId="0" borderId="43" xfId="1" applyFont="1" applyBorder="1" applyAlignment="1">
      <alignment vertical="center"/>
    </xf>
    <xf numFmtId="0" fontId="1" fillId="0" borderId="43" xfId="1" applyBorder="1"/>
    <xf numFmtId="0" fontId="2" fillId="0" borderId="0" xfId="1" applyFont="1"/>
    <xf numFmtId="0" fontId="22" fillId="0" borderId="0" xfId="1" applyFont="1" applyAlignment="1">
      <alignment vertical="center"/>
    </xf>
    <xf numFmtId="0" fontId="34" fillId="0" borderId="0" xfId="1" applyFont="1" applyAlignment="1">
      <alignment vertical="center"/>
    </xf>
    <xf numFmtId="49" fontId="1" fillId="14" borderId="48" xfId="1" applyNumberFormat="1" applyFill="1" applyBorder="1" applyProtection="1">
      <protection locked="0"/>
    </xf>
    <xf numFmtId="49" fontId="1" fillId="0" borderId="0" xfId="1" applyNumberFormat="1" applyProtection="1">
      <protection locked="0"/>
    </xf>
    <xf numFmtId="49" fontId="1" fillId="0" borderId="0" xfId="1" applyNumberFormat="1"/>
    <xf numFmtId="0" fontId="1" fillId="0" borderId="0" xfId="1" applyAlignment="1">
      <alignment wrapText="1"/>
    </xf>
    <xf numFmtId="0" fontId="34" fillId="0" borderId="0" xfId="1" applyFont="1" applyAlignment="1">
      <alignment vertical="center" wrapText="1"/>
    </xf>
    <xf numFmtId="0" fontId="1" fillId="0" borderId="0" xfId="1" applyAlignment="1">
      <alignment vertical="center" wrapText="1"/>
    </xf>
    <xf numFmtId="0" fontId="1" fillId="0" borderId="0" xfId="1" applyProtection="1">
      <protection locked="0"/>
    </xf>
    <xf numFmtId="44" fontId="35" fillId="0" borderId="0" xfId="8" applyFont="1" applyFill="1" applyBorder="1" applyAlignment="1" applyProtection="1">
      <alignment horizontal="left" vertical="center"/>
    </xf>
    <xf numFmtId="165" fontId="10" fillId="8" borderId="8" xfId="3" applyNumberFormat="1" applyFont="1" applyFill="1" applyBorder="1" applyAlignment="1" applyProtection="1">
      <alignment horizontal="center" vertical="center"/>
    </xf>
    <xf numFmtId="44" fontId="1" fillId="7" borderId="37" xfId="3" applyFont="1" applyFill="1" applyBorder="1" applyAlignment="1" applyProtection="1">
      <alignment vertical="center"/>
      <protection locked="0"/>
    </xf>
    <xf numFmtId="167" fontId="11" fillId="7" borderId="48" xfId="7" applyNumberFormat="1" applyFont="1" applyFill="1" applyBorder="1" applyAlignment="1" applyProtection="1">
      <alignment horizontal="center" vertical="center"/>
      <protection locked="0"/>
    </xf>
    <xf numFmtId="167" fontId="11" fillId="7" borderId="54" xfId="7" applyNumberFormat="1" applyFont="1" applyFill="1" applyBorder="1" applyAlignment="1" applyProtection="1">
      <alignment horizontal="center" vertical="center"/>
      <protection locked="0"/>
    </xf>
    <xf numFmtId="167" fontId="11" fillId="7" borderId="38" xfId="7" applyNumberFormat="1" applyFont="1" applyFill="1" applyBorder="1" applyAlignment="1" applyProtection="1">
      <alignment horizontal="center" vertical="center"/>
      <protection locked="0"/>
    </xf>
    <xf numFmtId="44" fontId="0" fillId="23" borderId="62" xfId="3" applyFont="1" applyFill="1" applyBorder="1" applyProtection="1"/>
    <xf numFmtId="44" fontId="3" fillId="7" borderId="20" xfId="3" applyFont="1" applyFill="1" applyBorder="1" applyProtection="1">
      <protection locked="0"/>
    </xf>
    <xf numFmtId="44" fontId="3" fillId="7" borderId="21" xfId="3" applyFont="1" applyFill="1" applyBorder="1" applyProtection="1">
      <protection locked="0"/>
    </xf>
    <xf numFmtId="165" fontId="17" fillId="7" borderId="21" xfId="2" applyNumberFormat="1" applyFont="1" applyFill="1" applyBorder="1" applyAlignment="1" applyProtection="1">
      <alignment horizontal="center" vertical="center"/>
      <protection locked="0"/>
    </xf>
    <xf numFmtId="165" fontId="17" fillId="7" borderId="37" xfId="2" applyNumberFormat="1" applyFont="1" applyFill="1" applyBorder="1" applyAlignment="1" applyProtection="1">
      <alignment horizontal="center" vertical="center"/>
      <protection locked="0"/>
    </xf>
    <xf numFmtId="165" fontId="17" fillId="7" borderId="25" xfId="2" applyNumberFormat="1" applyFont="1" applyFill="1" applyBorder="1" applyAlignment="1" applyProtection="1">
      <alignment horizontal="center" vertical="center"/>
      <protection locked="0"/>
    </xf>
    <xf numFmtId="173" fontId="2" fillId="14" borderId="29" xfId="10" applyNumberFormat="1" applyFont="1" applyFill="1" applyBorder="1" applyAlignment="1" applyProtection="1">
      <alignment horizontal="center" vertical="center"/>
      <protection locked="0"/>
    </xf>
    <xf numFmtId="0" fontId="2" fillId="14" borderId="39" xfId="8" applyNumberFormat="1" applyFont="1" applyFill="1" applyBorder="1" applyAlignment="1" applyProtection="1">
      <alignment horizontal="center" vertical="center"/>
      <protection locked="0"/>
    </xf>
    <xf numFmtId="0" fontId="2" fillId="14" borderId="40" xfId="8" applyNumberFormat="1" applyFont="1" applyFill="1" applyBorder="1" applyAlignment="1" applyProtection="1">
      <alignment horizontal="center" vertical="center"/>
      <protection locked="0"/>
    </xf>
    <xf numFmtId="0" fontId="2" fillId="14" borderId="41" xfId="8" applyNumberFormat="1" applyFont="1" applyFill="1" applyBorder="1" applyAlignment="1" applyProtection="1">
      <alignment horizontal="center" vertical="center"/>
      <protection locked="0"/>
    </xf>
    <xf numFmtId="173" fontId="2" fillId="14" borderId="39" xfId="10" applyNumberFormat="1" applyFont="1" applyFill="1" applyBorder="1" applyAlignment="1" applyProtection="1">
      <alignment horizontal="center" vertical="center"/>
      <protection locked="0"/>
    </xf>
    <xf numFmtId="173" fontId="2" fillId="14" borderId="40" xfId="10" applyNumberFormat="1" applyFont="1" applyFill="1" applyBorder="1" applyAlignment="1" applyProtection="1">
      <alignment horizontal="center" vertical="center"/>
      <protection locked="0"/>
    </xf>
    <xf numFmtId="173" fontId="2" fillId="14" borderId="41" xfId="10" applyNumberFormat="1" applyFont="1" applyFill="1" applyBorder="1" applyAlignment="1" applyProtection="1">
      <alignment horizontal="center" vertical="center"/>
      <protection locked="0"/>
    </xf>
    <xf numFmtId="44" fontId="1" fillId="0" borderId="23" xfId="3" applyFont="1" applyBorder="1" applyProtection="1"/>
    <xf numFmtId="44" fontId="0" fillId="23" borderId="63" xfId="3" applyFont="1" applyFill="1" applyBorder="1" applyProtection="1"/>
    <xf numFmtId="44" fontId="0" fillId="7" borderId="63" xfId="3" applyFont="1" applyFill="1" applyBorder="1" applyProtection="1">
      <protection locked="0"/>
    </xf>
    <xf numFmtId="44" fontId="1" fillId="0" borderId="0" xfId="8" applyFont="1" applyBorder="1" applyAlignment="1" applyProtection="1">
      <alignment horizontal="center" vertical="center"/>
    </xf>
    <xf numFmtId="0" fontId="1" fillId="0" borderId="0" xfId="8" applyNumberFormat="1" applyFont="1" applyFill="1" applyBorder="1" applyAlignment="1" applyProtection="1">
      <alignment horizontal="center" vertical="center"/>
    </xf>
    <xf numFmtId="44" fontId="10" fillId="34" borderId="21" xfId="3" applyFont="1" applyFill="1" applyBorder="1" applyAlignment="1" applyProtection="1">
      <alignment vertical="center"/>
    </xf>
    <xf numFmtId="44" fontId="10" fillId="34" borderId="25" xfId="3" applyFont="1" applyFill="1" applyBorder="1" applyAlignment="1" applyProtection="1">
      <alignment vertical="center"/>
    </xf>
    <xf numFmtId="44" fontId="2" fillId="0" borderId="45" xfId="3" applyFont="1" applyFill="1" applyBorder="1" applyAlignment="1" applyProtection="1">
      <alignment horizontal="right" vertical="center"/>
    </xf>
    <xf numFmtId="168" fontId="10" fillId="0" borderId="53" xfId="3" applyNumberFormat="1" applyFont="1" applyBorder="1" applyAlignment="1" applyProtection="1">
      <alignment horizontal="center" vertical="center"/>
    </xf>
    <xf numFmtId="44" fontId="1" fillId="0" borderId="23" xfId="3" applyFont="1" applyBorder="1" applyAlignment="1" applyProtection="1">
      <alignment horizontal="right" vertical="center"/>
    </xf>
    <xf numFmtId="2" fontId="12" fillId="7" borderId="25" xfId="2" applyNumberFormat="1" applyFont="1" applyFill="1" applyBorder="1" applyAlignment="1" applyProtection="1">
      <alignment horizontal="center" vertical="center"/>
      <protection locked="0"/>
    </xf>
    <xf numFmtId="2" fontId="12" fillId="7" borderId="21" xfId="2" applyNumberFormat="1" applyFont="1" applyFill="1" applyBorder="1" applyAlignment="1" applyProtection="1">
      <alignment horizontal="center" vertical="center"/>
      <protection locked="0"/>
    </xf>
    <xf numFmtId="165" fontId="10" fillId="34" borderId="47" xfId="3" applyNumberFormat="1" applyFont="1" applyFill="1" applyBorder="1" applyAlignment="1" applyProtection="1">
      <alignment horizontal="center" vertical="center"/>
    </xf>
    <xf numFmtId="44" fontId="10" fillId="34" borderId="21" xfId="3" applyFont="1" applyFill="1" applyBorder="1" applyAlignment="1" applyProtection="1">
      <alignment horizontal="center" vertical="center"/>
    </xf>
    <xf numFmtId="44" fontId="10" fillId="34" borderId="25" xfId="3" applyFont="1" applyFill="1" applyBorder="1" applyAlignment="1" applyProtection="1">
      <alignment horizontal="center" vertical="center"/>
    </xf>
    <xf numFmtId="165" fontId="10" fillId="8" borderId="47" xfId="3" applyNumberFormat="1" applyFont="1" applyFill="1" applyBorder="1" applyAlignment="1" applyProtection="1">
      <alignment horizontal="center" vertical="center"/>
    </xf>
    <xf numFmtId="44" fontId="10" fillId="8" borderId="21" xfId="3" applyFont="1" applyFill="1" applyBorder="1" applyAlignment="1" applyProtection="1">
      <alignment horizontal="center" vertical="center"/>
    </xf>
    <xf numFmtId="44" fontId="10" fillId="8" borderId="25" xfId="3" applyFont="1" applyFill="1" applyBorder="1" applyAlignment="1" applyProtection="1">
      <alignment horizontal="center" vertical="center"/>
    </xf>
    <xf numFmtId="44" fontId="0" fillId="0" borderId="13" xfId="3" applyFont="1" applyBorder="1" applyAlignment="1" applyProtection="1">
      <alignment horizontal="center"/>
    </xf>
    <xf numFmtId="168" fontId="10" fillId="0" borderId="53" xfId="3" applyNumberFormat="1" applyFont="1" applyFill="1" applyBorder="1" applyAlignment="1" applyProtection="1">
      <alignment horizontal="center" vertical="center"/>
    </xf>
    <xf numFmtId="165" fontId="10" fillId="34" borderId="8" xfId="3" applyNumberFormat="1" applyFont="1" applyFill="1" applyBorder="1" applyAlignment="1" applyProtection="1">
      <alignment horizontal="center" vertical="center"/>
    </xf>
    <xf numFmtId="44" fontId="10" fillId="34" borderId="6" xfId="3" applyFont="1" applyFill="1" applyBorder="1" applyAlignment="1" applyProtection="1">
      <alignment horizontal="center" vertical="center"/>
    </xf>
    <xf numFmtId="44" fontId="10" fillId="34" borderId="15" xfId="3" applyFont="1" applyFill="1" applyBorder="1" applyAlignment="1" applyProtection="1">
      <alignment horizontal="center" vertical="center"/>
    </xf>
    <xf numFmtId="44" fontId="53" fillId="0" borderId="28" xfId="3" applyFont="1" applyBorder="1" applyProtection="1"/>
    <xf numFmtId="44" fontId="0" fillId="23" borderId="74" xfId="3" applyFont="1" applyFill="1" applyBorder="1" applyProtection="1"/>
    <xf numFmtId="0" fontId="3" fillId="20" borderId="71" xfId="2" applyFill="1" applyBorder="1"/>
    <xf numFmtId="44" fontId="53" fillId="0" borderId="23" xfId="3" applyFont="1" applyBorder="1" applyProtection="1"/>
    <xf numFmtId="44" fontId="0" fillId="0" borderId="45" xfId="3" applyFont="1" applyBorder="1" applyAlignment="1" applyProtection="1">
      <alignment horizontal="center"/>
    </xf>
    <xf numFmtId="0" fontId="2" fillId="0" borderId="0" xfId="1" applyFont="1" applyAlignment="1">
      <alignment horizontal="center"/>
    </xf>
    <xf numFmtId="0" fontId="3" fillId="0" borderId="0" xfId="2"/>
    <xf numFmtId="0" fontId="3" fillId="0" borderId="3" xfId="2" applyBorder="1"/>
    <xf numFmtId="0" fontId="3" fillId="0" borderId="16" xfId="2" applyBorder="1"/>
    <xf numFmtId="0" fontId="3" fillId="0" borderId="17" xfId="2" applyBorder="1"/>
    <xf numFmtId="0" fontId="3" fillId="0" borderId="18" xfId="2" applyBorder="1"/>
    <xf numFmtId="0" fontId="3" fillId="0" borderId="19" xfId="2" applyBorder="1"/>
    <xf numFmtId="0" fontId="35" fillId="0" borderId="0" xfId="2" applyFont="1" applyAlignment="1">
      <alignment vertical="center"/>
    </xf>
    <xf numFmtId="0" fontId="51" fillId="0" borderId="0" xfId="2" applyFont="1"/>
    <xf numFmtId="0" fontId="39" fillId="0" borderId="0" xfId="2" applyFont="1" applyAlignment="1">
      <alignment horizontal="left" vertical="center" indent="7"/>
    </xf>
    <xf numFmtId="0" fontId="28" fillId="0" borderId="0" xfId="2" applyFont="1"/>
    <xf numFmtId="0" fontId="3" fillId="0" borderId="0" xfId="2" applyAlignment="1">
      <alignment horizontal="left" indent="1"/>
    </xf>
    <xf numFmtId="0" fontId="3" fillId="0" borderId="0" xfId="2" applyAlignment="1">
      <alignment horizontal="left" indent="6"/>
    </xf>
    <xf numFmtId="0" fontId="29" fillId="0" borderId="0" xfId="2" applyFont="1" applyAlignment="1">
      <alignment horizontal="left" indent="1"/>
    </xf>
    <xf numFmtId="0" fontId="40" fillId="0" borderId="0" xfId="2" applyFont="1" applyAlignment="1">
      <alignment horizontal="left" vertical="center" indent="6"/>
    </xf>
    <xf numFmtId="0" fontId="3" fillId="0" borderId="0" xfId="2" applyAlignment="1">
      <alignment vertical="top" wrapText="1"/>
    </xf>
    <xf numFmtId="0" fontId="3" fillId="0" borderId="22" xfId="2" applyBorder="1"/>
    <xf numFmtId="0" fontId="3" fillId="0" borderId="43" xfId="2" applyBorder="1"/>
    <xf numFmtId="0" fontId="3" fillId="0" borderId="23" xfId="2" applyBorder="1"/>
    <xf numFmtId="0" fontId="1" fillId="0" borderId="43" xfId="1" applyBorder="1" applyAlignment="1">
      <alignment vertical="center"/>
    </xf>
    <xf numFmtId="0" fontId="1" fillId="0" borderId="43" xfId="1" applyBorder="1" applyAlignment="1">
      <alignment horizontal="center" vertical="center"/>
    </xf>
    <xf numFmtId="0" fontId="1" fillId="0" borderId="0" xfId="1" applyAlignment="1">
      <alignment horizontal="center" vertical="center"/>
    </xf>
    <xf numFmtId="0" fontId="1" fillId="0" borderId="3" xfId="1" applyBorder="1" applyAlignment="1">
      <alignment vertical="center"/>
    </xf>
    <xf numFmtId="0" fontId="1" fillId="0" borderId="16" xfId="1" applyBorder="1" applyAlignment="1">
      <alignment vertical="center"/>
    </xf>
    <xf numFmtId="0" fontId="13" fillId="0" borderId="0" xfId="1" applyFont="1" applyAlignment="1">
      <alignment vertical="center"/>
    </xf>
    <xf numFmtId="0" fontId="27" fillId="0" borderId="16" xfId="1" applyFont="1" applyBorder="1" applyAlignment="1">
      <alignment vertical="center"/>
    </xf>
    <xf numFmtId="0" fontId="13" fillId="0" borderId="16" xfId="1" applyFont="1" applyBorder="1" applyAlignment="1">
      <alignment vertical="center"/>
    </xf>
    <xf numFmtId="0" fontId="1" fillId="0" borderId="18" xfId="1" applyBorder="1" applyAlignment="1">
      <alignment vertical="center"/>
    </xf>
    <xf numFmtId="0" fontId="13" fillId="13" borderId="0" xfId="1" applyFont="1" applyFill="1" applyAlignment="1">
      <alignment horizontal="left" vertical="center"/>
    </xf>
    <xf numFmtId="0" fontId="1" fillId="0" borderId="18" xfId="4" applyBorder="1"/>
    <xf numFmtId="0" fontId="13" fillId="0" borderId="0" xfId="4" applyFont="1"/>
    <xf numFmtId="0" fontId="1" fillId="0" borderId="0" xfId="4"/>
    <xf numFmtId="0" fontId="2" fillId="0" borderId="0" xfId="4" applyFont="1"/>
    <xf numFmtId="0" fontId="2" fillId="0" borderId="0" xfId="4" applyFont="1" applyAlignment="1">
      <alignment horizontal="left"/>
    </xf>
    <xf numFmtId="0" fontId="1" fillId="0" borderId="22" xfId="4" applyBorder="1"/>
    <xf numFmtId="0" fontId="1" fillId="0" borderId="43" xfId="4" applyBorder="1"/>
    <xf numFmtId="44" fontId="1" fillId="0" borderId="0" xfId="1" applyNumberFormat="1" applyAlignment="1">
      <alignment vertical="center"/>
    </xf>
    <xf numFmtId="0" fontId="49" fillId="0" borderId="0" xfId="1" applyFont="1" applyAlignment="1">
      <alignment vertical="center"/>
    </xf>
    <xf numFmtId="0" fontId="47" fillId="0" borderId="0" xfId="1" applyFont="1" applyAlignment="1">
      <alignment vertical="center"/>
    </xf>
    <xf numFmtId="0" fontId="1" fillId="0" borderId="0" xfId="1" applyAlignment="1">
      <alignment horizontal="left" vertical="center" wrapText="1"/>
    </xf>
    <xf numFmtId="0" fontId="2" fillId="0" borderId="0" xfId="1" applyFont="1" applyAlignment="1">
      <alignment horizontal="left" vertical="center" wrapText="1"/>
    </xf>
    <xf numFmtId="0" fontId="46" fillId="18" borderId="0" xfId="1" applyFont="1" applyFill="1" applyAlignment="1">
      <alignment vertical="center"/>
    </xf>
    <xf numFmtId="0" fontId="1" fillId="18" borderId="0" xfId="1" applyFill="1" applyAlignment="1">
      <alignment horizontal="left" vertical="center" wrapText="1"/>
    </xf>
    <xf numFmtId="0" fontId="2" fillId="0" borderId="0" xfId="1" applyFont="1" applyAlignment="1">
      <alignment horizontal="left" vertical="center" indent="1"/>
    </xf>
    <xf numFmtId="0" fontId="22" fillId="0" borderId="0" xfId="1" applyFont="1" applyAlignment="1">
      <alignment horizontal="left" vertical="center" wrapText="1" indent="1"/>
    </xf>
    <xf numFmtId="0" fontId="22" fillId="0" borderId="0" xfId="1" applyFont="1" applyAlignment="1">
      <alignment horizontal="left" vertical="center"/>
    </xf>
    <xf numFmtId="0" fontId="1" fillId="0" borderId="39" xfId="8" applyNumberFormat="1" applyFont="1" applyFill="1" applyBorder="1" applyAlignment="1" applyProtection="1">
      <alignment horizontal="center" vertical="center"/>
    </xf>
    <xf numFmtId="0" fontId="1" fillId="0" borderId="50" xfId="8" applyNumberFormat="1" applyFont="1" applyFill="1" applyBorder="1" applyAlignment="1" applyProtection="1">
      <alignment horizontal="center" vertical="center"/>
    </xf>
    <xf numFmtId="173" fontId="2" fillId="34" borderId="40" xfId="10" applyNumberFormat="1" applyFont="1" applyFill="1" applyBorder="1" applyAlignment="1" applyProtection="1">
      <alignment horizontal="center" vertical="center"/>
    </xf>
    <xf numFmtId="0" fontId="1" fillId="0" borderId="40" xfId="8" applyNumberFormat="1" applyFont="1" applyFill="1" applyBorder="1" applyAlignment="1" applyProtection="1">
      <alignment horizontal="center" vertical="center"/>
    </xf>
    <xf numFmtId="0" fontId="1" fillId="0" borderId="55" xfId="8" applyNumberFormat="1" applyFont="1" applyFill="1" applyBorder="1" applyAlignment="1" applyProtection="1">
      <alignment horizontal="center" vertical="center"/>
    </xf>
    <xf numFmtId="0" fontId="1" fillId="0" borderId="41" xfId="8" applyNumberFormat="1" applyFont="1" applyFill="1" applyBorder="1" applyAlignment="1" applyProtection="1">
      <alignment horizontal="center" vertical="center"/>
    </xf>
    <xf numFmtId="0" fontId="1" fillId="0" borderId="14" xfId="8" applyNumberFormat="1" applyFont="1" applyFill="1" applyBorder="1" applyAlignment="1" applyProtection="1">
      <alignment horizontal="center" vertical="center"/>
    </xf>
    <xf numFmtId="0" fontId="2" fillId="16" borderId="29" xfId="8" applyNumberFormat="1" applyFont="1" applyFill="1" applyBorder="1" applyAlignment="1" applyProtection="1">
      <alignment horizontal="center" vertical="center"/>
    </xf>
    <xf numFmtId="0" fontId="13" fillId="18" borderId="0" xfId="1" applyFont="1" applyFill="1" applyAlignment="1">
      <alignment vertical="center"/>
    </xf>
    <xf numFmtId="0" fontId="2" fillId="0" borderId="0" xfId="1" applyFont="1" applyAlignment="1">
      <alignment horizontal="center" vertical="center"/>
    </xf>
    <xf numFmtId="0" fontId="2" fillId="0" borderId="0" xfId="8" applyNumberFormat="1" applyFont="1" applyFill="1" applyBorder="1" applyAlignment="1" applyProtection="1">
      <alignment horizontal="center" vertical="center"/>
    </xf>
    <xf numFmtId="171" fontId="1" fillId="0" borderId="0" xfId="1" applyNumberFormat="1" applyAlignment="1">
      <alignment vertical="center" wrapText="1"/>
    </xf>
    <xf numFmtId="0" fontId="14" fillId="0" borderId="0" xfId="1" applyFont="1" applyAlignment="1">
      <alignment horizontal="center" vertical="center" wrapText="1"/>
    </xf>
    <xf numFmtId="0" fontId="1" fillId="0" borderId="0" xfId="1" applyAlignment="1">
      <alignment horizontal="right" vertical="center"/>
    </xf>
    <xf numFmtId="0" fontId="1" fillId="0" borderId="0" xfId="1" applyAlignment="1">
      <alignment horizontal="left" vertical="center"/>
    </xf>
    <xf numFmtId="0" fontId="1" fillId="0" borderId="22" xfId="1" applyBorder="1" applyAlignment="1">
      <alignment vertical="center"/>
    </xf>
    <xf numFmtId="0" fontId="49" fillId="0" borderId="0" xfId="4" applyFont="1"/>
    <xf numFmtId="0" fontId="13" fillId="0" borderId="0" xfId="1" applyFont="1" applyAlignment="1">
      <alignment horizontal="center" vertical="center" wrapText="1"/>
    </xf>
    <xf numFmtId="0" fontId="42" fillId="0" borderId="0" xfId="2" applyFont="1" applyAlignment="1">
      <alignment horizontal="center" vertical="center" wrapText="1"/>
    </xf>
    <xf numFmtId="0" fontId="14" fillId="0" borderId="18" xfId="1" applyFont="1" applyBorder="1" applyAlignment="1">
      <alignment horizontal="center" vertical="center" wrapText="1"/>
    </xf>
    <xf numFmtId="0" fontId="42" fillId="0" borderId="0" xfId="1" applyFont="1" applyAlignment="1">
      <alignment horizontal="center" vertical="center" wrapText="1"/>
    </xf>
    <xf numFmtId="0" fontId="2" fillId="0" borderId="43" xfId="1" applyFont="1" applyBorder="1" applyAlignment="1">
      <alignment horizontal="center" vertical="center" wrapText="1"/>
    </xf>
    <xf numFmtId="0" fontId="36" fillId="0" borderId="0" xfId="1" applyFont="1" applyAlignment="1">
      <alignment horizontal="center" vertical="center" wrapText="1"/>
    </xf>
    <xf numFmtId="0" fontId="43" fillId="0" borderId="0" xfId="2" applyFont="1" applyAlignment="1">
      <alignment horizontal="center" vertical="center" wrapText="1"/>
    </xf>
    <xf numFmtId="0" fontId="28" fillId="0" borderId="18" xfId="1" applyFont="1" applyBorder="1" applyAlignment="1">
      <alignment horizontal="center" vertical="center"/>
    </xf>
    <xf numFmtId="0" fontId="2" fillId="0" borderId="22" xfId="1" applyFont="1" applyBorder="1" applyAlignment="1">
      <alignment horizontal="center" vertical="center" wrapText="1"/>
    </xf>
    <xf numFmtId="0" fontId="2" fillId="0" borderId="0" xfId="1" applyFont="1" applyAlignment="1">
      <alignment horizontal="center" vertical="center" wrapText="1"/>
    </xf>
    <xf numFmtId="165" fontId="1" fillId="0" borderId="0" xfId="1" applyNumberFormat="1" applyAlignment="1">
      <alignment horizontal="center" vertical="center"/>
    </xf>
    <xf numFmtId="0" fontId="1" fillId="0" borderId="19" xfId="1" applyBorder="1" applyAlignment="1">
      <alignment vertical="center"/>
    </xf>
    <xf numFmtId="0" fontId="48" fillId="0" borderId="0" xfId="2" applyFont="1"/>
    <xf numFmtId="1" fontId="1" fillId="0" borderId="4" xfId="1" applyNumberFormat="1" applyBorder="1" applyAlignment="1">
      <alignment horizontal="center" vertical="center"/>
    </xf>
    <xf numFmtId="165" fontId="45" fillId="0" borderId="31" xfId="1" applyNumberFormat="1" applyFont="1" applyBorder="1" applyAlignment="1">
      <alignment horizontal="center" vertical="center"/>
    </xf>
    <xf numFmtId="1" fontId="1" fillId="0" borderId="68" xfId="1" applyNumberFormat="1" applyBorder="1" applyAlignment="1">
      <alignment horizontal="center" vertical="center"/>
    </xf>
    <xf numFmtId="1" fontId="1" fillId="0" borderId="13" xfId="1" applyNumberFormat="1" applyBorder="1" applyAlignment="1">
      <alignment horizontal="center" vertical="center"/>
    </xf>
    <xf numFmtId="0" fontId="2" fillId="0" borderId="18" xfId="1" applyFont="1" applyBorder="1" applyAlignment="1">
      <alignment horizontal="center" vertical="center" wrapText="1"/>
    </xf>
    <xf numFmtId="1" fontId="1" fillId="0" borderId="8" xfId="1" applyNumberFormat="1" applyBorder="1" applyAlignment="1">
      <alignment horizontal="center" vertical="center"/>
    </xf>
    <xf numFmtId="0" fontId="2" fillId="0" borderId="22" xfId="1" applyFont="1" applyBorder="1" applyAlignment="1">
      <alignment vertical="center" wrapText="1"/>
    </xf>
    <xf numFmtId="165" fontId="1" fillId="0" borderId="0" xfId="1" applyNumberFormat="1" applyAlignment="1">
      <alignment vertical="center"/>
    </xf>
    <xf numFmtId="0" fontId="35" fillId="0" borderId="0" xfId="1" applyFont="1" applyAlignment="1">
      <alignment vertical="center" wrapText="1"/>
    </xf>
    <xf numFmtId="165" fontId="2" fillId="17" borderId="29" xfId="1" applyNumberFormat="1" applyFont="1" applyFill="1" applyBorder="1" applyAlignment="1">
      <alignment horizontal="center" vertical="center" wrapText="1"/>
    </xf>
    <xf numFmtId="165" fontId="2" fillId="19" borderId="29" xfId="1" applyNumberFormat="1" applyFont="1" applyFill="1" applyBorder="1" applyAlignment="1">
      <alignment horizontal="center" vertical="center" wrapText="1"/>
    </xf>
    <xf numFmtId="1" fontId="2" fillId="17" borderId="29" xfId="1" applyNumberFormat="1" applyFont="1" applyFill="1" applyBorder="1" applyAlignment="1">
      <alignment horizontal="center" vertical="center" wrapText="1"/>
    </xf>
    <xf numFmtId="1" fontId="2" fillId="19" borderId="29" xfId="1" applyNumberFormat="1" applyFont="1" applyFill="1" applyBorder="1" applyAlignment="1">
      <alignment horizontal="center" vertical="center" wrapText="1"/>
    </xf>
    <xf numFmtId="0" fontId="31" fillId="0" borderId="43" xfId="1" applyFont="1" applyBorder="1" applyAlignment="1">
      <alignment horizontal="center" vertical="center" wrapText="1" readingOrder="1"/>
    </xf>
    <xf numFmtId="0" fontId="31" fillId="0" borderId="23" xfId="1" applyFont="1" applyBorder="1" applyAlignment="1">
      <alignment vertical="center" wrapText="1" readingOrder="1"/>
    </xf>
    <xf numFmtId="0" fontId="31" fillId="0" borderId="0" xfId="1" applyFont="1" applyAlignment="1">
      <alignment vertical="center" wrapText="1" readingOrder="1"/>
    </xf>
    <xf numFmtId="0" fontId="32" fillId="0" borderId="0" xfId="1" applyFont="1" applyAlignment="1">
      <alignment vertical="center"/>
    </xf>
    <xf numFmtId="0" fontId="4" fillId="0" borderId="1" xfId="2" applyFont="1" applyBorder="1"/>
    <xf numFmtId="0" fontId="3" fillId="0" borderId="2" xfId="2" applyBorder="1" applyAlignment="1">
      <alignment horizontal="center" vertical="center"/>
    </xf>
    <xf numFmtId="0" fontId="4" fillId="0" borderId="3" xfId="2" applyFont="1" applyBorder="1"/>
    <xf numFmtId="0" fontId="3" fillId="0" borderId="4" xfId="2" applyBorder="1" applyAlignment="1">
      <alignment horizontal="center"/>
    </xf>
    <xf numFmtId="0" fontId="4" fillId="0" borderId="5" xfId="2" applyFont="1" applyBorder="1"/>
    <xf numFmtId="0" fontId="3" fillId="0" borderId="6" xfId="2" applyBorder="1" applyAlignment="1">
      <alignment horizontal="center" vertical="center"/>
    </xf>
    <xf numFmtId="0" fontId="4" fillId="0" borderId="7" xfId="2" applyFont="1" applyBorder="1"/>
    <xf numFmtId="0" fontId="3" fillId="0" borderId="8" xfId="2" applyBorder="1" applyAlignment="1">
      <alignment horizontal="center"/>
    </xf>
    <xf numFmtId="0" fontId="4" fillId="0" borderId="9" xfId="2" applyFont="1" applyBorder="1"/>
    <xf numFmtId="0" fontId="3" fillId="0" borderId="10" xfId="2" applyBorder="1" applyAlignment="1">
      <alignment horizontal="center"/>
    </xf>
    <xf numFmtId="0" fontId="4" fillId="0" borderId="14" xfId="2" applyFont="1" applyBorder="1"/>
    <xf numFmtId="0" fontId="3" fillId="0" borderId="15" xfId="2" applyBorder="1" applyAlignment="1">
      <alignment horizontal="center"/>
    </xf>
    <xf numFmtId="0" fontId="20" fillId="0" borderId="30" xfId="2" applyFont="1" applyBorder="1" applyAlignment="1">
      <alignment horizontal="center" vertical="center"/>
    </xf>
    <xf numFmtId="0" fontId="20" fillId="0" borderId="3" xfId="2" applyFont="1" applyBorder="1" applyAlignment="1">
      <alignment horizontal="center" vertical="center"/>
    </xf>
    <xf numFmtId="0" fontId="4" fillId="20" borderId="39" xfId="2" applyFont="1" applyFill="1" applyBorder="1" applyAlignment="1">
      <alignment horizontal="center"/>
    </xf>
    <xf numFmtId="0" fontId="30" fillId="20" borderId="20" xfId="2" applyFont="1" applyFill="1" applyBorder="1"/>
    <xf numFmtId="0" fontId="30" fillId="20" borderId="61" xfId="2" applyFont="1" applyFill="1" applyBorder="1"/>
    <xf numFmtId="44" fontId="30" fillId="20" borderId="39" xfId="2" applyNumberFormat="1" applyFont="1" applyFill="1" applyBorder="1"/>
    <xf numFmtId="0" fontId="4" fillId="0" borderId="40" xfId="2" applyFont="1" applyBorder="1" applyAlignment="1">
      <alignment horizontal="center"/>
    </xf>
    <xf numFmtId="0" fontId="3" fillId="16" borderId="48" xfId="2" applyFill="1" applyBorder="1" applyAlignment="1">
      <alignment horizontal="left" indent="2"/>
    </xf>
    <xf numFmtId="0" fontId="3" fillId="16" borderId="72" xfId="2" applyFill="1" applyBorder="1" applyAlignment="1">
      <alignment horizontal="left" indent="2"/>
    </xf>
    <xf numFmtId="0" fontId="3" fillId="16" borderId="21" xfId="2" applyFill="1" applyBorder="1" applyAlignment="1">
      <alignment horizontal="center" vertical="center"/>
    </xf>
    <xf numFmtId="0" fontId="3" fillId="16" borderId="21" xfId="2" applyFill="1" applyBorder="1" applyAlignment="1">
      <alignment horizontal="center"/>
    </xf>
    <xf numFmtId="44" fontId="3" fillId="0" borderId="40" xfId="2" applyNumberFormat="1" applyBorder="1"/>
    <xf numFmtId="0" fontId="4" fillId="0" borderId="41" xfId="2" applyFont="1" applyBorder="1" applyAlignment="1">
      <alignment horizontal="center"/>
    </xf>
    <xf numFmtId="0" fontId="3" fillId="16" borderId="22" xfId="2" applyFill="1" applyBorder="1" applyAlignment="1">
      <alignment horizontal="left" indent="2"/>
    </xf>
    <xf numFmtId="0" fontId="3" fillId="16" borderId="73" xfId="2" applyFill="1" applyBorder="1" applyAlignment="1">
      <alignment horizontal="left" indent="2"/>
    </xf>
    <xf numFmtId="0" fontId="3" fillId="16" borderId="25" xfId="2" applyFill="1" applyBorder="1" applyAlignment="1">
      <alignment horizontal="center" vertical="center"/>
    </xf>
    <xf numFmtId="0" fontId="3" fillId="16" borderId="25" xfId="2" applyFill="1" applyBorder="1" applyAlignment="1">
      <alignment horizontal="center"/>
    </xf>
    <xf numFmtId="44" fontId="3" fillId="0" borderId="41" xfId="2" applyNumberFormat="1" applyBorder="1"/>
    <xf numFmtId="44" fontId="4" fillId="0" borderId="0" xfId="2" applyNumberFormat="1" applyFont="1"/>
    <xf numFmtId="0" fontId="33" fillId="20" borderId="39" xfId="2" applyFont="1" applyFill="1" applyBorder="1" applyAlignment="1">
      <alignment horizontal="center"/>
    </xf>
    <xf numFmtId="0" fontId="30" fillId="20" borderId="20" xfId="2" applyFont="1" applyFill="1" applyBorder="1" applyAlignment="1">
      <alignment horizontal="center" vertical="center"/>
    </xf>
    <xf numFmtId="0" fontId="30" fillId="20" borderId="20" xfId="2" applyFont="1" applyFill="1" applyBorder="1" applyAlignment="1">
      <alignment horizontal="center"/>
    </xf>
    <xf numFmtId="44" fontId="4" fillId="0" borderId="29" xfId="2" applyNumberFormat="1" applyFont="1" applyBorder="1"/>
    <xf numFmtId="0" fontId="4" fillId="0" borderId="0" xfId="2" applyFont="1" applyAlignment="1">
      <alignment horizontal="center" vertical="center"/>
    </xf>
    <xf numFmtId="0" fontId="3" fillId="6" borderId="39" xfId="2" applyFill="1" applyBorder="1" applyAlignment="1">
      <alignment horizontal="center" vertical="center"/>
    </xf>
    <xf numFmtId="0" fontId="3" fillId="6" borderId="41" xfId="2" applyFill="1" applyBorder="1" applyAlignment="1">
      <alignment horizontal="center" vertical="center"/>
    </xf>
    <xf numFmtId="0" fontId="4" fillId="0" borderId="0" xfId="2" applyFont="1" applyAlignment="1">
      <alignment horizontal="center" vertical="center" textRotation="255"/>
    </xf>
    <xf numFmtId="0" fontId="3" fillId="2" borderId="0" xfId="2" applyFill="1"/>
    <xf numFmtId="0" fontId="3" fillId="0" borderId="0" xfId="2" applyAlignment="1">
      <alignment vertical="center"/>
    </xf>
    <xf numFmtId="0" fontId="3" fillId="2" borderId="0" xfId="2" applyFill="1" applyAlignment="1">
      <alignment vertical="center"/>
    </xf>
    <xf numFmtId="0" fontId="6" fillId="2" borderId="0" xfId="2" applyFont="1" applyFill="1"/>
    <xf numFmtId="164" fontId="6" fillId="2" borderId="0" xfId="2" applyNumberFormat="1" applyFont="1" applyFill="1" applyAlignment="1">
      <alignment horizontal="center" vertical="center"/>
    </xf>
    <xf numFmtId="0" fontId="7" fillId="0" borderId="0" xfId="2" applyFont="1" applyAlignment="1">
      <alignment horizontal="center" vertical="center"/>
    </xf>
    <xf numFmtId="0" fontId="8" fillId="0" borderId="0" xfId="2" applyFont="1" applyAlignment="1">
      <alignment horizontal="center" vertical="center"/>
    </xf>
    <xf numFmtId="0" fontId="10" fillId="5" borderId="1" xfId="2" applyFont="1" applyFill="1" applyBorder="1" applyAlignment="1">
      <alignment horizontal="center" vertical="center" wrapText="1"/>
    </xf>
    <xf numFmtId="0" fontId="10" fillId="5" borderId="20" xfId="2" applyFont="1" applyFill="1" applyBorder="1" applyAlignment="1">
      <alignment horizontal="center" vertical="center"/>
    </xf>
    <xf numFmtId="0" fontId="10" fillId="5" borderId="20" xfId="2" applyFont="1" applyFill="1" applyBorder="1" applyAlignment="1">
      <alignment horizontal="center" vertical="center" wrapText="1"/>
    </xf>
    <xf numFmtId="0" fontId="10" fillId="5" borderId="2" xfId="2" applyFont="1" applyFill="1" applyBorder="1" applyAlignment="1">
      <alignment horizontal="center" vertical="center" wrapText="1"/>
    </xf>
    <xf numFmtId="0" fontId="3" fillId="0" borderId="0" xfId="2" applyAlignment="1">
      <alignment horizontal="center" vertical="center"/>
    </xf>
    <xf numFmtId="0" fontId="11" fillId="0" borderId="21" xfId="2" applyFont="1" applyBorder="1" applyAlignment="1">
      <alignment horizontal="center" vertical="center"/>
    </xf>
    <xf numFmtId="165" fontId="1" fillId="6" borderId="21" xfId="4" applyNumberFormat="1" applyFill="1" applyBorder="1" applyAlignment="1">
      <alignment horizontal="center" vertical="center"/>
    </xf>
    <xf numFmtId="2" fontId="12" fillId="7" borderId="21" xfId="2" applyNumberFormat="1" applyFont="1" applyFill="1" applyBorder="1" applyAlignment="1">
      <alignment horizontal="center" vertical="center"/>
    </xf>
    <xf numFmtId="166" fontId="11" fillId="0" borderId="6" xfId="2" applyNumberFormat="1" applyFont="1" applyBorder="1" applyAlignment="1">
      <alignment horizontal="center" vertical="center"/>
    </xf>
    <xf numFmtId="0" fontId="11" fillId="0" borderId="21" xfId="2" applyFont="1" applyBorder="1" applyAlignment="1">
      <alignment horizontal="center" vertical="center" wrapText="1"/>
    </xf>
    <xf numFmtId="0" fontId="3" fillId="0" borderId="19" xfId="2" applyBorder="1" applyAlignment="1">
      <alignment horizontal="center" vertical="center"/>
    </xf>
    <xf numFmtId="0" fontId="10" fillId="5" borderId="11" xfId="2" applyFont="1" applyFill="1" applyBorder="1" applyAlignment="1">
      <alignment horizontal="center" vertical="center" wrapText="1"/>
    </xf>
    <xf numFmtId="166" fontId="11" fillId="0" borderId="6" xfId="2" applyNumberFormat="1" applyFont="1" applyBorder="1" applyAlignment="1">
      <alignment horizontal="center" vertical="center" wrapText="1"/>
    </xf>
    <xf numFmtId="0" fontId="10" fillId="5" borderId="24" xfId="2" applyFont="1" applyFill="1" applyBorder="1" applyAlignment="1">
      <alignment horizontal="center" vertical="center" wrapText="1"/>
    </xf>
    <xf numFmtId="0" fontId="11" fillId="0" borderId="25" xfId="2" applyFont="1" applyBorder="1" applyAlignment="1">
      <alignment horizontal="center" vertical="center"/>
    </xf>
    <xf numFmtId="165" fontId="1" fillId="0" borderId="25" xfId="2" applyNumberFormat="1" applyFont="1" applyBorder="1" applyAlignment="1">
      <alignment horizontal="center" vertical="center"/>
    </xf>
    <xf numFmtId="166" fontId="11" fillId="0" borderId="10" xfId="2" applyNumberFormat="1" applyFont="1" applyBorder="1" applyAlignment="1">
      <alignment horizontal="center" vertical="center"/>
    </xf>
    <xf numFmtId="0" fontId="11" fillId="0" borderId="0" xfId="2" applyFont="1" applyAlignment="1">
      <alignment horizontal="center" vertical="center"/>
    </xf>
    <xf numFmtId="0" fontId="2" fillId="0" borderId="0" xfId="2" applyFont="1" applyAlignment="1">
      <alignment horizontal="center" vertical="center" wrapText="1"/>
    </xf>
    <xf numFmtId="0" fontId="2" fillId="8" borderId="26" xfId="2" applyFont="1" applyFill="1" applyBorder="1" applyAlignment="1">
      <alignment horizontal="center" vertical="center"/>
    </xf>
    <xf numFmtId="2" fontId="2" fillId="8" borderId="26" xfId="2" applyNumberFormat="1" applyFont="1" applyFill="1" applyBorder="1" applyAlignment="1">
      <alignment horizontal="center" vertical="center"/>
    </xf>
    <xf numFmtId="166" fontId="13" fillId="8" borderId="29" xfId="2" applyNumberFormat="1" applyFont="1" applyFill="1" applyBorder="1" applyAlignment="1">
      <alignment horizontal="center" vertical="center"/>
    </xf>
    <xf numFmtId="166" fontId="13" fillId="0" borderId="19" xfId="2" applyNumberFormat="1" applyFont="1" applyBorder="1" applyAlignment="1">
      <alignment horizontal="center" vertical="center"/>
    </xf>
    <xf numFmtId="166" fontId="13" fillId="0" borderId="0" xfId="2" applyNumberFormat="1" applyFont="1" applyAlignment="1">
      <alignment horizontal="center" vertical="center"/>
    </xf>
    <xf numFmtId="165" fontId="13" fillId="8" borderId="29" xfId="2" applyNumberFormat="1" applyFont="1" applyFill="1" applyBorder="1" applyAlignment="1">
      <alignment horizontal="center" vertical="center"/>
    </xf>
    <xf numFmtId="0" fontId="1" fillId="0" borderId="0" xfId="2" applyFont="1" applyAlignment="1">
      <alignment horizontal="center" vertical="center"/>
    </xf>
    <xf numFmtId="2" fontId="13" fillId="8" borderId="26" xfId="2" applyNumberFormat="1" applyFont="1" applyFill="1" applyBorder="1" applyAlignment="1">
      <alignment horizontal="center" vertical="center"/>
    </xf>
    <xf numFmtId="166" fontId="14" fillId="0" borderId="0" xfId="2" applyNumberFormat="1" applyFont="1" applyAlignment="1">
      <alignment horizontal="center" vertical="center"/>
    </xf>
    <xf numFmtId="166" fontId="14" fillId="0" borderId="19" xfId="2" applyNumberFormat="1" applyFont="1" applyBorder="1" applyAlignment="1">
      <alignment horizontal="center" vertical="center"/>
    </xf>
    <xf numFmtId="0" fontId="13" fillId="0" borderId="0" xfId="2" applyFont="1" applyAlignment="1">
      <alignment horizontal="center" vertical="center"/>
    </xf>
    <xf numFmtId="0" fontId="15" fillId="0" borderId="0" xfId="2" applyFont="1" applyAlignment="1">
      <alignment horizontal="center" vertical="center"/>
    </xf>
    <xf numFmtId="0" fontId="14" fillId="0" borderId="0" xfId="2" applyFont="1" applyAlignment="1">
      <alignment horizontal="center" vertical="center"/>
    </xf>
    <xf numFmtId="0" fontId="14" fillId="0" borderId="19" xfId="2" applyFont="1" applyBorder="1" applyAlignment="1">
      <alignment horizontal="center" vertical="center"/>
    </xf>
    <xf numFmtId="165" fontId="1" fillId="6" borderId="21" xfId="4" applyNumberFormat="1" applyFill="1" applyBorder="1" applyAlignment="1">
      <alignment horizontal="center"/>
    </xf>
    <xf numFmtId="2" fontId="12" fillId="7" borderId="25" xfId="2" applyNumberFormat="1" applyFont="1" applyFill="1" applyBorder="1" applyAlignment="1">
      <alignment horizontal="center" vertical="center"/>
    </xf>
    <xf numFmtId="0" fontId="10" fillId="5" borderId="32" xfId="2" applyFont="1" applyFill="1" applyBorder="1" applyAlignment="1">
      <alignment horizontal="center" vertical="center" wrapText="1"/>
    </xf>
    <xf numFmtId="0" fontId="10" fillId="5" borderId="4" xfId="2" applyFont="1" applyFill="1" applyBorder="1" applyAlignment="1">
      <alignment horizontal="center" vertical="center" wrapText="1"/>
    </xf>
    <xf numFmtId="165" fontId="1" fillId="6" borderId="21" xfId="6" applyNumberFormat="1" applyFill="1" applyBorder="1" applyAlignment="1">
      <alignment horizontal="center"/>
    </xf>
    <xf numFmtId="165" fontId="12" fillId="7" borderId="21" xfId="2" applyNumberFormat="1" applyFont="1" applyFill="1" applyBorder="1" applyAlignment="1">
      <alignment horizontal="center" vertical="center"/>
    </xf>
    <xf numFmtId="165" fontId="12" fillId="7" borderId="33" xfId="2" applyNumberFormat="1" applyFont="1" applyFill="1" applyBorder="1" applyAlignment="1">
      <alignment horizontal="center" vertical="center"/>
    </xf>
    <xf numFmtId="0" fontId="11" fillId="0" borderId="34" xfId="2" applyFont="1" applyBorder="1" applyAlignment="1">
      <alignment horizontal="center" vertical="center"/>
    </xf>
    <xf numFmtId="165" fontId="17" fillId="7" borderId="21" xfId="2" applyNumberFormat="1" applyFont="1" applyFill="1" applyBorder="1" applyAlignment="1">
      <alignment horizontal="center" vertical="center"/>
    </xf>
    <xf numFmtId="0" fontId="11" fillId="0" borderId="36" xfId="2" applyFont="1" applyBorder="1" applyAlignment="1">
      <alignment horizontal="center" vertical="center"/>
    </xf>
    <xf numFmtId="165" fontId="17" fillId="7" borderId="37" xfId="2" applyNumberFormat="1" applyFont="1" applyFill="1" applyBorder="1" applyAlignment="1">
      <alignment horizontal="center" vertical="center"/>
    </xf>
    <xf numFmtId="0" fontId="16" fillId="5" borderId="12" xfId="2" applyFont="1" applyFill="1" applyBorder="1" applyAlignment="1">
      <alignment horizontal="center" vertical="center"/>
    </xf>
    <xf numFmtId="0" fontId="11" fillId="0" borderId="38" xfId="2" applyFont="1" applyBorder="1" applyAlignment="1">
      <alignment horizontal="center" vertical="center"/>
    </xf>
    <xf numFmtId="165" fontId="1" fillId="6" borderId="25" xfId="4" applyNumberFormat="1" applyFill="1" applyBorder="1" applyAlignment="1">
      <alignment horizontal="center" vertical="center"/>
    </xf>
    <xf numFmtId="165" fontId="17" fillId="7" borderId="25" xfId="2" applyNumberFormat="1" applyFont="1" applyFill="1" applyBorder="1" applyAlignment="1">
      <alignment horizontal="center" vertical="center"/>
    </xf>
    <xf numFmtId="165" fontId="1" fillId="0" borderId="0" xfId="2" applyNumberFormat="1" applyFont="1" applyAlignment="1">
      <alignment horizontal="center" vertical="center"/>
    </xf>
    <xf numFmtId="166" fontId="18" fillId="0" borderId="0" xfId="2" applyNumberFormat="1" applyFont="1" applyAlignment="1">
      <alignment horizontal="center" vertical="center"/>
    </xf>
    <xf numFmtId="166" fontId="18" fillId="0" borderId="19" xfId="2" applyNumberFormat="1" applyFont="1" applyBorder="1" applyAlignment="1">
      <alignment horizontal="center" vertical="center"/>
    </xf>
    <xf numFmtId="165" fontId="2" fillId="0" borderId="0" xfId="2" applyNumberFormat="1" applyFont="1" applyAlignment="1">
      <alignment horizontal="center" vertical="center"/>
    </xf>
    <xf numFmtId="0" fontId="11" fillId="0" borderId="33" xfId="2" applyFont="1" applyBorder="1" applyAlignment="1">
      <alignment horizontal="center" vertical="center"/>
    </xf>
    <xf numFmtId="2" fontId="17" fillId="7" borderId="25" xfId="2" applyNumberFormat="1" applyFont="1" applyFill="1" applyBorder="1" applyAlignment="1">
      <alignment horizontal="center" vertical="center"/>
    </xf>
    <xf numFmtId="165" fontId="13" fillId="0" borderId="0" xfId="2" applyNumberFormat="1" applyFont="1" applyAlignment="1">
      <alignment horizontal="center" vertical="center"/>
    </xf>
    <xf numFmtId="2" fontId="13" fillId="0" borderId="0" xfId="2" applyNumberFormat="1" applyFont="1" applyAlignment="1">
      <alignment horizontal="center" vertical="center"/>
    </xf>
    <xf numFmtId="0" fontId="19" fillId="0" borderId="0" xfId="2" applyFont="1"/>
    <xf numFmtId="0" fontId="16" fillId="5" borderId="22" xfId="2" applyFont="1" applyFill="1" applyBorder="1" applyAlignment="1">
      <alignment horizontal="center" vertical="center"/>
    </xf>
    <xf numFmtId="0" fontId="11" fillId="6" borderId="25" xfId="2" applyFont="1" applyFill="1" applyBorder="1" applyAlignment="1">
      <alignment horizontal="center" vertical="center"/>
    </xf>
    <xf numFmtId="165" fontId="3" fillId="6" borderId="25" xfId="2" applyNumberFormat="1" applyFill="1" applyBorder="1" applyAlignment="1">
      <alignment horizontal="center" vertical="center"/>
    </xf>
    <xf numFmtId="2" fontId="12" fillId="7" borderId="33" xfId="2" applyNumberFormat="1" applyFont="1" applyFill="1" applyBorder="1" applyAlignment="1">
      <alignment horizontal="center" vertical="center"/>
    </xf>
    <xf numFmtId="0" fontId="2" fillId="0" borderId="0" xfId="2" applyFont="1" applyAlignment="1">
      <alignment horizontal="left" vertical="center"/>
    </xf>
    <xf numFmtId="1" fontId="1" fillId="6" borderId="39" xfId="4" applyNumberFormat="1" applyFill="1" applyBorder="1" applyAlignment="1">
      <alignment horizontal="center" vertical="center"/>
    </xf>
    <xf numFmtId="1" fontId="1" fillId="6" borderId="40" xfId="4" applyNumberFormat="1" applyFill="1" applyBorder="1" applyAlignment="1">
      <alignment horizontal="center" vertical="center"/>
    </xf>
    <xf numFmtId="1" fontId="1" fillId="6" borderId="41" xfId="4" applyNumberFormat="1" applyFill="1" applyBorder="1" applyAlignment="1">
      <alignment horizontal="center" vertical="center"/>
    </xf>
    <xf numFmtId="0" fontId="3" fillId="0" borderId="27" xfId="2" applyBorder="1" applyAlignment="1">
      <alignment horizontal="center" vertical="center"/>
    </xf>
    <xf numFmtId="0" fontId="3" fillId="0" borderId="0" xfId="2" applyAlignment="1">
      <alignment vertical="center" wrapText="1"/>
    </xf>
    <xf numFmtId="166" fontId="20" fillId="22" borderId="29" xfId="2" applyNumberFormat="1" applyFont="1" applyFill="1" applyBorder="1" applyAlignment="1">
      <alignment horizontal="center" vertical="center"/>
    </xf>
    <xf numFmtId="165" fontId="13" fillId="9" borderId="29" xfId="2" applyNumberFormat="1" applyFont="1" applyFill="1" applyBorder="1" applyAlignment="1">
      <alignment horizontal="center" vertical="center"/>
    </xf>
    <xf numFmtId="2" fontId="13" fillId="10" borderId="29" xfId="2" applyNumberFormat="1" applyFont="1" applyFill="1" applyBorder="1" applyAlignment="1">
      <alignment horizontal="center" vertical="center"/>
    </xf>
    <xf numFmtId="0" fontId="4" fillId="0" borderId="0" xfId="2" applyFont="1"/>
    <xf numFmtId="0" fontId="4" fillId="0" borderId="43" xfId="2" applyFont="1" applyBorder="1" applyAlignment="1">
      <alignment horizontal="center" vertical="center" textRotation="255"/>
    </xf>
    <xf numFmtId="0" fontId="20" fillId="0" borderId="0" xfId="2" applyFont="1"/>
    <xf numFmtId="0" fontId="3" fillId="0" borderId="1" xfId="2" applyBorder="1" applyAlignment="1">
      <alignment vertical="center"/>
    </xf>
    <xf numFmtId="0" fontId="3" fillId="0" borderId="5" xfId="2" applyBorder="1" applyAlignment="1">
      <alignment vertical="center"/>
    </xf>
    <xf numFmtId="0" fontId="3" fillId="0" borderId="5" xfId="2" applyBorder="1" applyAlignment="1">
      <alignment vertical="center" wrapText="1"/>
    </xf>
    <xf numFmtId="1" fontId="3" fillId="0" borderId="6" xfId="2" applyNumberFormat="1" applyBorder="1" applyAlignment="1">
      <alignment horizontal="center" vertical="center"/>
    </xf>
    <xf numFmtId="0" fontId="3" fillId="0" borderId="24" xfId="2" applyBorder="1" applyAlignment="1">
      <alignment vertical="center"/>
    </xf>
    <xf numFmtId="0" fontId="3" fillId="0" borderId="15" xfId="2" applyBorder="1" applyAlignment="1">
      <alignment horizontal="center" vertical="center"/>
    </xf>
    <xf numFmtId="0" fontId="10" fillId="0" borderId="29" xfId="2" applyFont="1" applyBorder="1" applyAlignment="1">
      <alignment horizontal="center" vertical="center"/>
    </xf>
    <xf numFmtId="0" fontId="10" fillId="0" borderId="29" xfId="2" applyFont="1" applyBorder="1" applyAlignment="1">
      <alignment horizontal="center" vertical="center" wrapText="1"/>
    </xf>
    <xf numFmtId="166" fontId="11" fillId="0" borderId="29" xfId="2" applyNumberFormat="1" applyFont="1" applyBorder="1" applyAlignment="1">
      <alignment horizontal="center" vertical="center"/>
    </xf>
    <xf numFmtId="0" fontId="3" fillId="0" borderId="1" xfId="2" applyBorder="1"/>
    <xf numFmtId="0" fontId="3" fillId="0" borderId="5" xfId="2" applyBorder="1"/>
    <xf numFmtId="0" fontId="11" fillId="0" borderId="0" xfId="2" applyFont="1" applyAlignment="1">
      <alignment vertical="center"/>
    </xf>
    <xf numFmtId="0" fontId="11" fillId="0" borderId="0" xfId="2" applyFont="1" applyAlignment="1">
      <alignment horizontal="left" vertical="center"/>
    </xf>
    <xf numFmtId="0" fontId="2" fillId="0" borderId="0" xfId="2" applyFont="1" applyAlignment="1">
      <alignment horizontal="center" vertical="center"/>
    </xf>
    <xf numFmtId="0" fontId="13" fillId="0" borderId="0" xfId="2" applyFont="1" applyAlignment="1">
      <alignment vertical="center"/>
    </xf>
    <xf numFmtId="0" fontId="10" fillId="0" borderId="27" xfId="2" applyFont="1" applyBorder="1" applyAlignment="1">
      <alignment vertical="center"/>
    </xf>
    <xf numFmtId="0" fontId="10" fillId="0" borderId="42" xfId="2" applyFont="1" applyBorder="1" applyAlignment="1">
      <alignment vertical="center"/>
    </xf>
    <xf numFmtId="0" fontId="10" fillId="0" borderId="28" xfId="2" applyFont="1" applyBorder="1" applyAlignment="1">
      <alignment horizontal="center" vertical="center"/>
    </xf>
    <xf numFmtId="0" fontId="10" fillId="34" borderId="42" xfId="2" applyFont="1" applyFill="1" applyBorder="1" applyAlignment="1">
      <alignment horizontal="center" vertical="center"/>
    </xf>
    <xf numFmtId="0" fontId="10" fillId="34" borderId="29" xfId="2" applyFont="1" applyFill="1" applyBorder="1" applyAlignment="1">
      <alignment horizontal="center" vertical="center"/>
    </xf>
    <xf numFmtId="0" fontId="10" fillId="2" borderId="29" xfId="2" applyFont="1" applyFill="1" applyBorder="1" applyAlignment="1">
      <alignment horizontal="center" vertical="center"/>
    </xf>
    <xf numFmtId="166" fontId="11" fillId="0" borderId="39" xfId="2" applyNumberFormat="1" applyFont="1" applyBorder="1" applyAlignment="1">
      <alignment horizontal="center" vertical="center"/>
    </xf>
    <xf numFmtId="166" fontId="11" fillId="34" borderId="49" xfId="2" applyNumberFormat="1" applyFont="1" applyFill="1" applyBorder="1" applyAlignment="1">
      <alignment horizontal="center" vertical="center"/>
    </xf>
    <xf numFmtId="166" fontId="11" fillId="34" borderId="39" xfId="2" applyNumberFormat="1" applyFont="1" applyFill="1" applyBorder="1" applyAlignment="1">
      <alignment horizontal="center" vertical="center"/>
    </xf>
    <xf numFmtId="166" fontId="11" fillId="34" borderId="51" xfId="2" applyNumberFormat="1" applyFont="1" applyFill="1" applyBorder="1" applyAlignment="1">
      <alignment horizontal="center" vertical="center"/>
    </xf>
    <xf numFmtId="0" fontId="11" fillId="2" borderId="52" xfId="2" applyFont="1" applyFill="1" applyBorder="1" applyAlignment="1">
      <alignment horizontal="center" vertical="center"/>
    </xf>
    <xf numFmtId="166" fontId="11" fillId="0" borderId="40" xfId="2" applyNumberFormat="1" applyFont="1" applyBorder="1" applyAlignment="1">
      <alignment horizontal="center" vertical="center"/>
    </xf>
    <xf numFmtId="166" fontId="11" fillId="34" borderId="40" xfId="2" applyNumberFormat="1" applyFont="1" applyFill="1" applyBorder="1" applyAlignment="1">
      <alignment horizontal="center" vertical="center"/>
    </xf>
    <xf numFmtId="2" fontId="11" fillId="2" borderId="40" xfId="2" applyNumberFormat="1" applyFont="1" applyFill="1" applyBorder="1" applyAlignment="1">
      <alignment horizontal="center" vertical="center"/>
    </xf>
    <xf numFmtId="166" fontId="11" fillId="34" borderId="57" xfId="2" applyNumberFormat="1" applyFont="1" applyFill="1" applyBorder="1" applyAlignment="1">
      <alignment horizontal="center" vertical="center"/>
    </xf>
    <xf numFmtId="0" fontId="11" fillId="2" borderId="40" xfId="2" applyFont="1" applyFill="1" applyBorder="1" applyAlignment="1">
      <alignment horizontal="center" vertical="center"/>
    </xf>
    <xf numFmtId="166" fontId="11" fillId="34" borderId="54" xfId="2" applyNumberFormat="1" applyFont="1" applyFill="1" applyBorder="1" applyAlignment="1">
      <alignment horizontal="center" vertical="center"/>
    </xf>
    <xf numFmtId="166" fontId="11" fillId="35" borderId="57" xfId="2" applyNumberFormat="1" applyFont="1" applyFill="1" applyBorder="1" applyAlignment="1">
      <alignment horizontal="center" vertical="center"/>
    </xf>
    <xf numFmtId="166" fontId="11" fillId="34" borderId="56" xfId="2" applyNumberFormat="1" applyFont="1" applyFill="1" applyBorder="1" applyAlignment="1">
      <alignment horizontal="center" vertical="center"/>
    </xf>
    <xf numFmtId="166" fontId="11" fillId="0" borderId="57" xfId="2" applyNumberFormat="1" applyFont="1" applyBorder="1" applyAlignment="1">
      <alignment horizontal="center" vertical="center"/>
    </xf>
    <xf numFmtId="0" fontId="11" fillId="2" borderId="57" xfId="2" applyFont="1" applyFill="1" applyBorder="1" applyAlignment="1">
      <alignment horizontal="center" vertical="center"/>
    </xf>
    <xf numFmtId="166" fontId="11" fillId="0" borderId="41" xfId="2" applyNumberFormat="1" applyFont="1" applyBorder="1" applyAlignment="1">
      <alignment horizontal="center" vertical="center"/>
    </xf>
    <xf numFmtId="166" fontId="11" fillId="34" borderId="41" xfId="2" applyNumberFormat="1" applyFont="1" applyFill="1" applyBorder="1" applyAlignment="1">
      <alignment horizontal="center" vertical="center"/>
    </xf>
    <xf numFmtId="0" fontId="11" fillId="2" borderId="41" xfId="2" applyFont="1" applyFill="1" applyBorder="1" applyAlignment="1">
      <alignment horizontal="center" vertical="center"/>
    </xf>
    <xf numFmtId="0" fontId="3" fillId="2" borderId="42" xfId="2" applyFill="1" applyBorder="1"/>
    <xf numFmtId="168" fontId="21" fillId="0" borderId="28" xfId="2" applyNumberFormat="1" applyFont="1" applyBorder="1"/>
    <xf numFmtId="0" fontId="2" fillId="0" borderId="0" xfId="2" applyFont="1" applyAlignment="1">
      <alignment horizontal="right" vertical="center"/>
    </xf>
    <xf numFmtId="168" fontId="21" fillId="0" borderId="0" xfId="2" applyNumberFormat="1" applyFont="1"/>
    <xf numFmtId="0" fontId="10" fillId="0" borderId="30" xfId="2" applyFont="1" applyBorder="1" applyAlignment="1">
      <alignment horizontal="center" vertical="center"/>
    </xf>
    <xf numFmtId="0" fontId="10" fillId="34" borderId="16" xfId="2" applyFont="1" applyFill="1" applyBorder="1" applyAlignment="1">
      <alignment horizontal="center" vertical="center"/>
    </xf>
    <xf numFmtId="0" fontId="10" fillId="34" borderId="30" xfId="2" applyFont="1" applyFill="1" applyBorder="1" applyAlignment="1">
      <alignment horizontal="center" vertical="center"/>
    </xf>
    <xf numFmtId="0" fontId="10" fillId="34" borderId="17" xfId="2" applyFont="1" applyFill="1" applyBorder="1" applyAlignment="1">
      <alignment horizontal="center" vertical="center"/>
    </xf>
    <xf numFmtId="0" fontId="10" fillId="2" borderId="0" xfId="2" applyFont="1" applyFill="1" applyAlignment="1">
      <alignment horizontal="center" vertical="center"/>
    </xf>
    <xf numFmtId="44" fontId="10" fillId="0" borderId="1" xfId="2" applyNumberFormat="1" applyFont="1" applyBorder="1" applyAlignment="1">
      <alignment horizontal="center" vertical="center"/>
    </xf>
    <xf numFmtId="44" fontId="10" fillId="34" borderId="20" xfId="2" applyNumberFormat="1" applyFont="1" applyFill="1" applyBorder="1" applyAlignment="1">
      <alignment horizontal="center" vertical="center"/>
    </xf>
    <xf numFmtId="44" fontId="10" fillId="34" borderId="20" xfId="2" applyNumberFormat="1" applyFont="1" applyFill="1" applyBorder="1" applyAlignment="1">
      <alignment vertical="center"/>
    </xf>
    <xf numFmtId="44" fontId="10" fillId="34" borderId="2" xfId="2" applyNumberFormat="1" applyFont="1" applyFill="1" applyBorder="1" applyAlignment="1">
      <alignment vertical="center"/>
    </xf>
    <xf numFmtId="0" fontId="10" fillId="2" borderId="51" xfId="2" applyFont="1" applyFill="1" applyBorder="1" applyAlignment="1">
      <alignment horizontal="center" vertical="center"/>
    </xf>
    <xf numFmtId="0" fontId="3" fillId="0" borderId="62" xfId="2" applyBorder="1" applyAlignment="1">
      <alignment horizontal="center" vertical="center"/>
    </xf>
    <xf numFmtId="44" fontId="10" fillId="0" borderId="5" xfId="2" applyNumberFormat="1" applyFont="1" applyBorder="1" applyAlignment="1">
      <alignment horizontal="center" vertical="center"/>
    </xf>
    <xf numFmtId="44" fontId="10" fillId="34" borderId="21" xfId="2" applyNumberFormat="1" applyFont="1" applyFill="1" applyBorder="1" applyAlignment="1">
      <alignment horizontal="center" vertical="center"/>
    </xf>
    <xf numFmtId="44" fontId="10" fillId="34" borderId="6" xfId="2" applyNumberFormat="1" applyFont="1" applyFill="1" applyBorder="1" applyAlignment="1">
      <alignment horizontal="center" vertical="center"/>
    </xf>
    <xf numFmtId="44" fontId="3" fillId="2" borderId="56" xfId="2" applyNumberFormat="1" applyFill="1" applyBorder="1"/>
    <xf numFmtId="0" fontId="2" fillId="0" borderId="62" xfId="2" applyFont="1" applyBorder="1" applyAlignment="1">
      <alignment horizontal="center" vertical="center"/>
    </xf>
    <xf numFmtId="44" fontId="10" fillId="34" borderId="21" xfId="2" applyNumberFormat="1" applyFont="1" applyFill="1" applyBorder="1" applyAlignment="1">
      <alignment vertical="center"/>
    </xf>
    <xf numFmtId="44" fontId="10" fillId="34" borderId="6" xfId="2" applyNumberFormat="1" applyFont="1" applyFill="1" applyBorder="1" applyAlignment="1">
      <alignment vertical="center"/>
    </xf>
    <xf numFmtId="9" fontId="2" fillId="0" borderId="62" xfId="2" applyNumberFormat="1" applyFont="1" applyBorder="1" applyAlignment="1">
      <alignment horizontal="center" vertical="center"/>
    </xf>
    <xf numFmtId="44" fontId="10" fillId="0" borderId="24" xfId="2" applyNumberFormat="1" applyFont="1" applyBorder="1" applyAlignment="1">
      <alignment horizontal="center" vertical="center"/>
    </xf>
    <xf numFmtId="44" fontId="10" fillId="34" borderId="25" xfId="2" applyNumberFormat="1" applyFont="1" applyFill="1" applyBorder="1" applyAlignment="1">
      <alignment horizontal="center" vertical="center"/>
    </xf>
    <xf numFmtId="44" fontId="10" fillId="34" borderId="15" xfId="2" applyNumberFormat="1" applyFont="1" applyFill="1" applyBorder="1" applyAlignment="1">
      <alignment vertical="center"/>
    </xf>
    <xf numFmtId="44" fontId="10" fillId="2" borderId="60" xfId="2" applyNumberFormat="1" applyFont="1" applyFill="1" applyBorder="1" applyAlignment="1">
      <alignment vertical="center"/>
    </xf>
    <xf numFmtId="170" fontId="3" fillId="0" borderId="0" xfId="2" applyNumberFormat="1"/>
    <xf numFmtId="166" fontId="18" fillId="2" borderId="0" xfId="2" applyNumberFormat="1" applyFont="1" applyFill="1" applyAlignment="1">
      <alignment horizontal="center" vertical="center"/>
    </xf>
    <xf numFmtId="2" fontId="13" fillId="4" borderId="0" xfId="2" applyNumberFormat="1" applyFont="1" applyFill="1" applyAlignment="1">
      <alignment horizontal="center" vertical="center"/>
    </xf>
    <xf numFmtId="166" fontId="14" fillId="2" borderId="0" xfId="2" applyNumberFormat="1" applyFont="1" applyFill="1" applyAlignment="1">
      <alignment horizontal="center" vertical="center"/>
    </xf>
    <xf numFmtId="0" fontId="11" fillId="2" borderId="0" xfId="2" applyFont="1" applyFill="1" applyAlignment="1">
      <alignment horizontal="center" vertical="center"/>
    </xf>
    <xf numFmtId="0" fontId="13" fillId="2" borderId="0" xfId="2" applyFont="1" applyFill="1" applyAlignment="1">
      <alignment horizontal="center" vertical="center"/>
    </xf>
    <xf numFmtId="0" fontId="3" fillId="2" borderId="0" xfId="2" applyFill="1" applyAlignment="1">
      <alignment horizontal="center" vertical="center"/>
    </xf>
    <xf numFmtId="0" fontId="10" fillId="0" borderId="0" xfId="2" applyFont="1" applyAlignment="1">
      <alignment horizontal="center" vertical="center"/>
    </xf>
    <xf numFmtId="0" fontId="10" fillId="8" borderId="26" xfId="2" applyFont="1" applyFill="1" applyBorder="1" applyAlignment="1">
      <alignment horizontal="center" vertical="center" wrapText="1"/>
    </xf>
    <xf numFmtId="0" fontId="10" fillId="31" borderId="42" xfId="2" applyFont="1" applyFill="1" applyBorder="1" applyAlignment="1">
      <alignment horizontal="center" vertical="center"/>
    </xf>
    <xf numFmtId="0" fontId="10" fillId="31" borderId="29" xfId="2" applyFont="1" applyFill="1" applyBorder="1" applyAlignment="1">
      <alignment horizontal="center" vertical="center" wrapText="1"/>
    </xf>
    <xf numFmtId="166" fontId="11" fillId="31" borderId="49" xfId="2" applyNumberFormat="1" applyFont="1" applyFill="1" applyBorder="1" applyAlignment="1">
      <alignment horizontal="center" vertical="center"/>
    </xf>
    <xf numFmtId="166" fontId="11" fillId="31" borderId="51" xfId="2" applyNumberFormat="1" applyFont="1" applyFill="1" applyBorder="1" applyAlignment="1">
      <alignment horizontal="center" vertical="center"/>
    </xf>
    <xf numFmtId="166" fontId="11" fillId="31" borderId="40" xfId="2" applyNumberFormat="1" applyFont="1" applyFill="1" applyBorder="1" applyAlignment="1">
      <alignment horizontal="center" vertical="center"/>
    </xf>
    <xf numFmtId="166" fontId="11" fillId="31" borderId="57" xfId="2" applyNumberFormat="1" applyFont="1" applyFill="1" applyBorder="1" applyAlignment="1">
      <alignment horizontal="center" vertical="center"/>
    </xf>
    <xf numFmtId="166" fontId="11" fillId="32" borderId="57" xfId="2" applyNumberFormat="1" applyFont="1" applyFill="1" applyBorder="1" applyAlignment="1">
      <alignment horizontal="center" vertical="center"/>
    </xf>
    <xf numFmtId="166" fontId="11" fillId="31" borderId="56" xfId="2" applyNumberFormat="1" applyFont="1" applyFill="1" applyBorder="1" applyAlignment="1">
      <alignment horizontal="center" vertical="center"/>
    </xf>
    <xf numFmtId="166" fontId="11" fillId="31" borderId="41" xfId="2" applyNumberFormat="1" applyFont="1" applyFill="1" applyBorder="1" applyAlignment="1">
      <alignment horizontal="center" vertical="center"/>
    </xf>
    <xf numFmtId="0" fontId="10" fillId="31" borderId="17" xfId="2" applyFont="1" applyFill="1" applyBorder="1" applyAlignment="1">
      <alignment horizontal="center" vertical="center" wrapText="1"/>
    </xf>
    <xf numFmtId="44" fontId="10" fillId="31" borderId="20" xfId="2" applyNumberFormat="1" applyFont="1" applyFill="1" applyBorder="1" applyAlignment="1">
      <alignment vertical="center"/>
    </xf>
    <xf numFmtId="44" fontId="10" fillId="31" borderId="2" xfId="2" applyNumberFormat="1" applyFont="1" applyFill="1" applyBorder="1" applyAlignment="1">
      <alignment vertical="center"/>
    </xf>
    <xf numFmtId="44" fontId="10" fillId="31" borderId="21" xfId="2" applyNumberFormat="1" applyFont="1" applyFill="1" applyBorder="1" applyAlignment="1">
      <alignment horizontal="center" vertical="center"/>
    </xf>
    <xf numFmtId="44" fontId="10" fillId="31" borderId="6" xfId="2" applyNumberFormat="1" applyFont="1" applyFill="1" applyBorder="1" applyAlignment="1">
      <alignment horizontal="center" vertical="center"/>
    </xf>
    <xf numFmtId="44" fontId="10" fillId="31" borderId="21" xfId="2" applyNumberFormat="1" applyFont="1" applyFill="1" applyBorder="1" applyAlignment="1">
      <alignment vertical="center"/>
    </xf>
    <xf numFmtId="44" fontId="10" fillId="31" borderId="6" xfId="2" applyNumberFormat="1" applyFont="1" applyFill="1" applyBorder="1" applyAlignment="1">
      <alignment vertical="center"/>
    </xf>
    <xf numFmtId="44" fontId="10" fillId="31" borderId="25" xfId="2" applyNumberFormat="1" applyFont="1" applyFill="1" applyBorder="1" applyAlignment="1">
      <alignment horizontal="center" vertical="center"/>
    </xf>
    <xf numFmtId="44" fontId="10" fillId="31" borderId="15" xfId="2" applyNumberFormat="1" applyFont="1" applyFill="1" applyBorder="1" applyAlignment="1">
      <alignment vertical="center"/>
    </xf>
    <xf numFmtId="0" fontId="3" fillId="28" borderId="15" xfId="2" applyFill="1" applyBorder="1" applyAlignment="1">
      <alignment horizontal="center" vertical="center"/>
    </xf>
    <xf numFmtId="0" fontId="10" fillId="0" borderId="42" xfId="2" applyFont="1" applyBorder="1" applyAlignment="1">
      <alignment horizontal="center" vertical="center"/>
    </xf>
    <xf numFmtId="0" fontId="10" fillId="4" borderId="29" xfId="2" applyFont="1" applyFill="1" applyBorder="1" applyAlignment="1">
      <alignment horizontal="center" vertical="center"/>
    </xf>
    <xf numFmtId="0" fontId="10" fillId="4" borderId="42" xfId="2" applyFont="1" applyFill="1" applyBorder="1" applyAlignment="1">
      <alignment horizontal="center" vertical="center"/>
    </xf>
    <xf numFmtId="166" fontId="11" fillId="0" borderId="49" xfId="2" applyNumberFormat="1" applyFont="1" applyBorder="1" applyAlignment="1">
      <alignment horizontal="center" vertical="center"/>
    </xf>
    <xf numFmtId="166" fontId="11" fillId="4" borderId="39" xfId="2" applyNumberFormat="1" applyFont="1" applyFill="1" applyBorder="1" applyAlignment="1">
      <alignment horizontal="center" vertical="center"/>
    </xf>
    <xf numFmtId="166" fontId="11" fillId="4" borderId="49" xfId="2" applyNumberFormat="1" applyFont="1" applyFill="1" applyBorder="1" applyAlignment="1">
      <alignment horizontal="center" vertical="center"/>
    </xf>
    <xf numFmtId="166" fontId="11" fillId="4" borderId="51" xfId="2" applyNumberFormat="1" applyFont="1" applyFill="1" applyBorder="1" applyAlignment="1">
      <alignment horizontal="center" vertical="center"/>
    </xf>
    <xf numFmtId="166" fontId="11" fillId="4" borderId="40" xfId="2" applyNumberFormat="1" applyFont="1" applyFill="1" applyBorder="1" applyAlignment="1">
      <alignment horizontal="center" vertical="center"/>
    </xf>
    <xf numFmtId="166" fontId="11" fillId="4" borderId="57" xfId="2" applyNumberFormat="1" applyFont="1" applyFill="1" applyBorder="1" applyAlignment="1">
      <alignment horizontal="center" vertical="center"/>
    </xf>
    <xf numFmtId="166" fontId="11" fillId="0" borderId="54" xfId="2" applyNumberFormat="1" applyFont="1" applyBorder="1" applyAlignment="1">
      <alignment horizontal="center" vertical="center"/>
    </xf>
    <xf numFmtId="166" fontId="11" fillId="29" borderId="57" xfId="2" applyNumberFormat="1" applyFont="1" applyFill="1" applyBorder="1" applyAlignment="1">
      <alignment horizontal="center" vertical="center"/>
    </xf>
    <xf numFmtId="166" fontId="11" fillId="4" borderId="56" xfId="2" applyNumberFormat="1" applyFont="1" applyFill="1" applyBorder="1" applyAlignment="1">
      <alignment horizontal="center" vertical="center"/>
    </xf>
    <xf numFmtId="166" fontId="11" fillId="4" borderId="41" xfId="2" applyNumberFormat="1" applyFont="1" applyFill="1" applyBorder="1" applyAlignment="1">
      <alignment horizontal="center" vertical="center"/>
    </xf>
    <xf numFmtId="0" fontId="10" fillId="0" borderId="16" xfId="2" applyFont="1" applyBorder="1" applyAlignment="1">
      <alignment horizontal="center" vertical="center"/>
    </xf>
    <xf numFmtId="0" fontId="10" fillId="4" borderId="30" xfId="2" applyFont="1" applyFill="1" applyBorder="1" applyAlignment="1">
      <alignment horizontal="center" vertical="center"/>
    </xf>
    <xf numFmtId="0" fontId="10" fillId="4" borderId="17" xfId="2" applyFont="1" applyFill="1" applyBorder="1" applyAlignment="1">
      <alignment horizontal="center" vertical="center"/>
    </xf>
    <xf numFmtId="44" fontId="10" fillId="0" borderId="20" xfId="2" applyNumberFormat="1" applyFont="1" applyBorder="1" applyAlignment="1">
      <alignment horizontal="center" vertical="center"/>
    </xf>
    <xf numFmtId="44" fontId="10" fillId="4" borderId="20" xfId="2" applyNumberFormat="1" applyFont="1" applyFill="1" applyBorder="1" applyAlignment="1">
      <alignment horizontal="center" vertical="center"/>
    </xf>
    <xf numFmtId="44" fontId="10" fillId="4" borderId="20" xfId="2" applyNumberFormat="1" applyFont="1" applyFill="1" applyBorder="1" applyAlignment="1">
      <alignment vertical="center"/>
    </xf>
    <xf numFmtId="44" fontId="10" fillId="4" borderId="2" xfId="2" applyNumberFormat="1" applyFont="1" applyFill="1" applyBorder="1" applyAlignment="1">
      <alignment vertical="center"/>
    </xf>
    <xf numFmtId="44" fontId="10" fillId="0" borderId="21" xfId="2" applyNumberFormat="1" applyFont="1" applyBorder="1" applyAlignment="1">
      <alignment horizontal="center" vertical="center"/>
    </xf>
    <xf numFmtId="44" fontId="10" fillId="4" borderId="21" xfId="2" applyNumberFormat="1" applyFont="1" applyFill="1" applyBorder="1" applyAlignment="1">
      <alignment horizontal="center" vertical="center"/>
    </xf>
    <xf numFmtId="44" fontId="10" fillId="4" borderId="6" xfId="2" applyNumberFormat="1" applyFont="1" applyFill="1" applyBorder="1" applyAlignment="1">
      <alignment horizontal="center" vertical="center"/>
    </xf>
    <xf numFmtId="44" fontId="10" fillId="4" borderId="21" xfId="2" applyNumberFormat="1" applyFont="1" applyFill="1" applyBorder="1" applyAlignment="1">
      <alignment vertical="center"/>
    </xf>
    <xf numFmtId="44" fontId="10" fillId="4" borderId="6" xfId="2" applyNumberFormat="1" applyFont="1" applyFill="1" applyBorder="1" applyAlignment="1">
      <alignment vertical="center"/>
    </xf>
    <xf numFmtId="44" fontId="10" fillId="0" borderId="25" xfId="2" applyNumberFormat="1" applyFont="1" applyBorder="1" applyAlignment="1">
      <alignment horizontal="center" vertical="center"/>
    </xf>
    <xf numFmtId="44" fontId="10" fillId="4" borderId="25" xfId="2" applyNumberFormat="1" applyFont="1" applyFill="1" applyBorder="1" applyAlignment="1">
      <alignment horizontal="center" vertical="center"/>
    </xf>
    <xf numFmtId="44" fontId="10" fillId="4" borderId="15" xfId="2" applyNumberFormat="1" applyFont="1" applyFill="1" applyBorder="1" applyAlignment="1">
      <alignment vertical="center"/>
    </xf>
    <xf numFmtId="44" fontId="4" fillId="0" borderId="29" xfId="2" applyNumberFormat="1" applyFont="1" applyBorder="1" applyAlignment="1">
      <alignment vertical="center"/>
    </xf>
    <xf numFmtId="166" fontId="11" fillId="11" borderId="57" xfId="2" applyNumberFormat="1" applyFont="1" applyFill="1" applyBorder="1" applyAlignment="1">
      <alignment horizontal="center" vertical="center"/>
    </xf>
    <xf numFmtId="44" fontId="10" fillId="0" borderId="20" xfId="2" applyNumberFormat="1" applyFont="1" applyBorder="1" applyAlignment="1">
      <alignment vertical="center"/>
    </xf>
    <xf numFmtId="44" fontId="10" fillId="0" borderId="21" xfId="2" applyNumberFormat="1" applyFont="1" applyBorder="1" applyAlignment="1">
      <alignment vertical="center"/>
    </xf>
    <xf numFmtId="0" fontId="4" fillId="20" borderId="52" xfId="2" applyFont="1" applyFill="1" applyBorder="1" applyAlignment="1">
      <alignment horizontal="center"/>
    </xf>
    <xf numFmtId="0" fontId="33" fillId="20" borderId="48" xfId="2" applyFont="1" applyFill="1" applyBorder="1" applyAlignment="1">
      <alignment horizontal="left"/>
    </xf>
    <xf numFmtId="0" fontId="33" fillId="20" borderId="72" xfId="2" applyFont="1" applyFill="1" applyBorder="1" applyAlignment="1">
      <alignment horizontal="left"/>
    </xf>
    <xf numFmtId="0" fontId="30" fillId="20" borderId="47" xfId="2" applyFont="1" applyFill="1" applyBorder="1"/>
    <xf numFmtId="0" fontId="30" fillId="20" borderId="64" xfId="2" applyFont="1" applyFill="1" applyBorder="1"/>
    <xf numFmtId="44" fontId="30" fillId="20" borderId="52" xfId="2" applyNumberFormat="1" applyFont="1" applyFill="1" applyBorder="1"/>
    <xf numFmtId="44" fontId="54" fillId="0" borderId="0" xfId="2" applyNumberFormat="1" applyFont="1"/>
    <xf numFmtId="0" fontId="33" fillId="20" borderId="40" xfId="2" applyFont="1" applyFill="1" applyBorder="1" applyAlignment="1">
      <alignment horizontal="center"/>
    </xf>
    <xf numFmtId="0" fontId="30" fillId="20" borderId="21" xfId="2" applyFont="1" applyFill="1" applyBorder="1" applyAlignment="1">
      <alignment horizontal="center" vertical="center"/>
    </xf>
    <xf numFmtId="0" fontId="30" fillId="20" borderId="21" xfId="2" applyFont="1" applyFill="1" applyBorder="1" applyAlignment="1">
      <alignment horizontal="center"/>
    </xf>
    <xf numFmtId="0" fontId="30" fillId="20" borderId="21" xfId="2" applyFont="1" applyFill="1" applyBorder="1"/>
    <xf numFmtId="44" fontId="30" fillId="20" borderId="40" xfId="2" applyNumberFormat="1" applyFont="1" applyFill="1" applyBorder="1"/>
    <xf numFmtId="0" fontId="3" fillId="16" borderId="37" xfId="2" applyFill="1" applyBorder="1" applyAlignment="1">
      <alignment horizontal="center"/>
    </xf>
    <xf numFmtId="0" fontId="3" fillId="20" borderId="71" xfId="2" applyFill="1" applyBorder="1" applyAlignment="1">
      <alignment horizontal="center" vertical="center"/>
    </xf>
    <xf numFmtId="0" fontId="3" fillId="20" borderId="71" xfId="2" applyFill="1" applyBorder="1" applyAlignment="1">
      <alignment horizontal="center"/>
    </xf>
    <xf numFmtId="44" fontId="3" fillId="20" borderId="29" xfId="2" applyNumberFormat="1" applyFill="1" applyBorder="1"/>
    <xf numFmtId="0" fontId="33" fillId="20" borderId="52" xfId="2" applyFont="1" applyFill="1" applyBorder="1" applyAlignment="1">
      <alignment horizontal="center"/>
    </xf>
    <xf numFmtId="0" fontId="30" fillId="20" borderId="47" xfId="2" applyFont="1" applyFill="1" applyBorder="1" applyAlignment="1">
      <alignment horizontal="center" vertical="center"/>
    </xf>
    <xf numFmtId="0" fontId="30" fillId="20" borderId="47" xfId="2" applyFont="1" applyFill="1" applyBorder="1" applyAlignment="1">
      <alignment horizontal="center"/>
    </xf>
    <xf numFmtId="0" fontId="4" fillId="0" borderId="57" xfId="2" applyFont="1" applyBorder="1" applyAlignment="1">
      <alignment horizontal="center"/>
    </xf>
    <xf numFmtId="44" fontId="3" fillId="0" borderId="57" xfId="2" applyNumberFormat="1" applyBorder="1"/>
    <xf numFmtId="0" fontId="3" fillId="6" borderId="21" xfId="2" applyFill="1" applyBorder="1" applyAlignment="1">
      <alignment horizontal="center" vertical="center"/>
    </xf>
    <xf numFmtId="0" fontId="4" fillId="0" borderId="1" xfId="2" applyFont="1" applyBorder="1" applyAlignment="1">
      <alignment vertical="center"/>
    </xf>
    <xf numFmtId="0" fontId="3" fillId="0" borderId="2" xfId="2" applyBorder="1" applyAlignment="1">
      <alignment horizontal="center" vertical="center" wrapText="1"/>
    </xf>
    <xf numFmtId="0" fontId="4" fillId="0" borderId="3" xfId="2" applyFont="1" applyBorder="1" applyAlignment="1">
      <alignment vertical="center"/>
    </xf>
    <xf numFmtId="0" fontId="3" fillId="0" borderId="4" xfId="2" applyBorder="1" applyAlignment="1">
      <alignment horizontal="center" vertical="center"/>
    </xf>
    <xf numFmtId="0" fontId="4" fillId="0" borderId="14" xfId="2" applyFont="1" applyBorder="1" applyAlignment="1">
      <alignment vertical="center"/>
    </xf>
    <xf numFmtId="0" fontId="17" fillId="0" borderId="2" xfId="2" applyFont="1" applyBorder="1" applyAlignment="1">
      <alignment horizontal="center" vertical="center" wrapText="1"/>
    </xf>
    <xf numFmtId="44" fontId="0" fillId="7" borderId="67" xfId="3" applyFont="1" applyFill="1" applyBorder="1" applyAlignment="1" applyProtection="1">
      <alignment horizontal="center"/>
      <protection locked="0"/>
    </xf>
    <xf numFmtId="0" fontId="56" fillId="0" borderId="0" xfId="2" applyFont="1"/>
    <xf numFmtId="0" fontId="55" fillId="0" borderId="43" xfId="2" applyFont="1" applyBorder="1"/>
    <xf numFmtId="168" fontId="21" fillId="0" borderId="28" xfId="2" applyNumberFormat="1" applyFont="1" applyBorder="1" applyAlignment="1">
      <alignment vertical="center"/>
    </xf>
    <xf numFmtId="168" fontId="21" fillId="2" borderId="0" xfId="2" applyNumberFormat="1" applyFont="1" applyFill="1"/>
    <xf numFmtId="44" fontId="10" fillId="0" borderId="60" xfId="2" applyNumberFormat="1" applyFont="1" applyBorder="1" applyAlignment="1">
      <alignment vertical="center"/>
    </xf>
    <xf numFmtId="0" fontId="4" fillId="0" borderId="71" xfId="2" applyFont="1" applyBorder="1" applyAlignment="1">
      <alignment horizontal="center"/>
    </xf>
    <xf numFmtId="0" fontId="4" fillId="0" borderId="45" xfId="2" applyFont="1" applyBorder="1" applyAlignment="1">
      <alignment horizontal="center"/>
    </xf>
    <xf numFmtId="0" fontId="3" fillId="16" borderId="67" xfId="2" applyFill="1" applyBorder="1" applyAlignment="1">
      <alignment horizontal="center"/>
    </xf>
    <xf numFmtId="0" fontId="3" fillId="6" borderId="21" xfId="2" applyFill="1" applyBorder="1" applyAlignment="1">
      <alignment horizontal="center"/>
    </xf>
    <xf numFmtId="0" fontId="3" fillId="6" borderId="25" xfId="2" applyFill="1" applyBorder="1" applyAlignment="1">
      <alignment horizontal="center"/>
    </xf>
    <xf numFmtId="0" fontId="4" fillId="0" borderId="27" xfId="2" applyFont="1" applyBorder="1" applyAlignment="1">
      <alignment horizontal="right"/>
    </xf>
    <xf numFmtId="44" fontId="0" fillId="7" borderId="71" xfId="3" applyFont="1" applyFill="1" applyBorder="1" applyAlignment="1" applyProtection="1">
      <alignment horizontal="center"/>
      <protection locked="0"/>
    </xf>
    <xf numFmtId="166" fontId="11" fillId="0" borderId="51" xfId="2" applyNumberFormat="1" applyFont="1" applyBorder="1" applyAlignment="1">
      <alignment horizontal="center" vertical="center"/>
    </xf>
    <xf numFmtId="166" fontId="11" fillId="0" borderId="56" xfId="2" applyNumberFormat="1" applyFont="1" applyBorder="1" applyAlignment="1">
      <alignment horizontal="center" vertical="center"/>
    </xf>
    <xf numFmtId="0" fontId="10" fillId="0" borderId="17" xfId="2" applyFont="1" applyBorder="1" applyAlignment="1">
      <alignment horizontal="center" vertical="center"/>
    </xf>
    <xf numFmtId="44" fontId="10" fillId="0" borderId="2" xfId="2" applyNumberFormat="1" applyFont="1" applyBorder="1" applyAlignment="1">
      <alignment vertical="center"/>
    </xf>
    <xf numFmtId="44" fontId="10" fillId="0" borderId="6" xfId="2" applyNumberFormat="1" applyFont="1" applyBorder="1" applyAlignment="1">
      <alignment horizontal="center" vertical="center"/>
    </xf>
    <xf numFmtId="44" fontId="10" fillId="0" borderId="6" xfId="2" applyNumberFormat="1" applyFont="1" applyBorder="1" applyAlignment="1">
      <alignment vertical="center"/>
    </xf>
    <xf numFmtId="44" fontId="10" fillId="0" borderId="15" xfId="2" applyNumberFormat="1" applyFont="1" applyBorder="1" applyAlignment="1">
      <alignment vertical="center"/>
    </xf>
    <xf numFmtId="0" fontId="4" fillId="0" borderId="71" xfId="2" applyFont="1" applyBorder="1" applyAlignment="1">
      <alignment horizontal="center" vertical="center"/>
    </xf>
    <xf numFmtId="0" fontId="4" fillId="0" borderId="45" xfId="2" applyFont="1" applyBorder="1" applyAlignment="1">
      <alignment horizontal="center" vertical="center"/>
    </xf>
    <xf numFmtId="0" fontId="3" fillId="16" borderId="71" xfId="2" applyFill="1" applyBorder="1" applyAlignment="1">
      <alignment horizontal="center"/>
    </xf>
    <xf numFmtId="0" fontId="4" fillId="0" borderId="22" xfId="2" applyFont="1" applyBorder="1" applyAlignment="1">
      <alignment horizontal="right"/>
    </xf>
    <xf numFmtId="0" fontId="10" fillId="0" borderId="29" xfId="1" applyFont="1" applyBorder="1" applyAlignment="1">
      <alignment horizontal="center" vertical="center" wrapText="1"/>
    </xf>
    <xf numFmtId="173" fontId="2" fillId="34" borderId="51" xfId="10" applyNumberFormat="1" applyFont="1" applyFill="1" applyBorder="1" applyAlignment="1" applyProtection="1">
      <alignment horizontal="center" vertical="center"/>
    </xf>
    <xf numFmtId="173" fontId="2" fillId="34" borderId="56" xfId="10" applyNumberFormat="1" applyFont="1" applyFill="1" applyBorder="1" applyAlignment="1" applyProtection="1">
      <alignment horizontal="center" vertical="center"/>
    </xf>
    <xf numFmtId="173" fontId="2" fillId="14" borderId="56" xfId="10" applyNumberFormat="1" applyFont="1" applyFill="1" applyBorder="1" applyAlignment="1" applyProtection="1">
      <alignment horizontal="center" vertical="center"/>
      <protection locked="0"/>
    </xf>
    <xf numFmtId="173" fontId="2" fillId="34" borderId="60" xfId="10" applyNumberFormat="1" applyFont="1" applyFill="1" applyBorder="1" applyAlignment="1" applyProtection="1">
      <alignment horizontal="center" vertical="center"/>
    </xf>
    <xf numFmtId="173" fontId="1" fillId="0" borderId="0" xfId="1" applyNumberFormat="1" applyAlignment="1">
      <alignment horizontal="left" vertical="center" wrapText="1"/>
    </xf>
    <xf numFmtId="173" fontId="2" fillId="0" borderId="0" xfId="1" applyNumberFormat="1" applyFont="1" applyAlignment="1">
      <alignment horizontal="left" vertical="center" wrapText="1"/>
    </xf>
    <xf numFmtId="0" fontId="45" fillId="0" borderId="0" xfId="1" applyFont="1" applyAlignment="1">
      <alignment horizontal="left" vertical="center"/>
    </xf>
    <xf numFmtId="0" fontId="1" fillId="0" borderId="0" xfId="1" applyAlignment="1" applyProtection="1">
      <alignment vertical="center"/>
      <protection locked="0"/>
    </xf>
    <xf numFmtId="0" fontId="1" fillId="0" borderId="0" xfId="6"/>
    <xf numFmtId="0" fontId="1" fillId="0" borderId="43" xfId="6" applyBorder="1"/>
    <xf numFmtId="0" fontId="2" fillId="0" borderId="0" xfId="6" applyFont="1"/>
    <xf numFmtId="0" fontId="2" fillId="0" borderId="0" xfId="6" applyFont="1" applyAlignment="1">
      <alignment horizontal="left"/>
    </xf>
    <xf numFmtId="0" fontId="22" fillId="0" borderId="0" xfId="6" applyFont="1" applyAlignment="1">
      <alignment vertical="center"/>
    </xf>
    <xf numFmtId="0" fontId="1" fillId="0" borderId="0" xfId="6" applyAlignment="1">
      <alignment vertical="center" wrapText="1"/>
    </xf>
    <xf numFmtId="0" fontId="2" fillId="0" borderId="27" xfId="6" applyFont="1" applyBorder="1" applyAlignment="1">
      <alignment horizontal="center" vertical="center"/>
    </xf>
    <xf numFmtId="0" fontId="2" fillId="0" borderId="29" xfId="6" applyFont="1" applyBorder="1" applyAlignment="1">
      <alignment horizontal="center" vertical="center"/>
    </xf>
    <xf numFmtId="0" fontId="1" fillId="0" borderId="39" xfId="6" quotePrefix="1" applyBorder="1" applyAlignment="1">
      <alignment horizontal="center" vertical="center"/>
    </xf>
    <xf numFmtId="0" fontId="1" fillId="0" borderId="50" xfId="6" quotePrefix="1" applyBorder="1" applyAlignment="1">
      <alignment horizontal="center" vertical="center"/>
    </xf>
    <xf numFmtId="0" fontId="1" fillId="0" borderId="55" xfId="6" applyBorder="1" applyAlignment="1">
      <alignment horizontal="center" vertical="center"/>
    </xf>
    <xf numFmtId="0" fontId="1" fillId="0" borderId="40" xfId="6" applyBorder="1" applyAlignment="1">
      <alignment horizontal="center" vertical="center"/>
    </xf>
    <xf numFmtId="0" fontId="1" fillId="0" borderId="55" xfId="6" applyBorder="1" applyAlignment="1">
      <alignment horizontal="left" vertical="center" wrapText="1"/>
    </xf>
    <xf numFmtId="0" fontId="1" fillId="0" borderId="14" xfId="6" applyBorder="1" applyAlignment="1">
      <alignment horizontal="center" vertical="center"/>
    </xf>
    <xf numFmtId="0" fontId="1" fillId="0" borderId="41" xfId="6" applyBorder="1" applyAlignment="1">
      <alignment horizontal="center" vertical="center"/>
    </xf>
    <xf numFmtId="0" fontId="70" fillId="0" borderId="0" xfId="6" applyFont="1"/>
    <xf numFmtId="0" fontId="45" fillId="0" borderId="0" xfId="6" applyFont="1"/>
    <xf numFmtId="44" fontId="45" fillId="0" borderId="0" xfId="8" applyFont="1" applyFill="1" applyBorder="1" applyAlignment="1" applyProtection="1">
      <alignment horizontal="left" vertical="center"/>
    </xf>
    <xf numFmtId="0" fontId="1" fillId="0" borderId="55" xfId="6" applyBorder="1" applyAlignment="1">
      <alignment horizontal="center" vertical="center"/>
    </xf>
    <xf numFmtId="0" fontId="1" fillId="0" borderId="56" xfId="6" applyBorder="1" applyAlignment="1">
      <alignment horizontal="center" vertical="center"/>
    </xf>
    <xf numFmtId="0" fontId="1" fillId="0" borderId="55" xfId="6" applyBorder="1" applyAlignment="1">
      <alignment horizontal="center" vertical="center" wrapText="1"/>
    </xf>
    <xf numFmtId="0" fontId="1" fillId="0" borderId="54" xfId="6" applyBorder="1" applyAlignment="1">
      <alignment horizontal="center" vertical="center" wrapText="1"/>
    </xf>
    <xf numFmtId="0" fontId="1" fillId="0" borderId="56" xfId="6" applyBorder="1" applyAlignment="1">
      <alignment horizontal="center" vertical="center" wrapText="1"/>
    </xf>
    <xf numFmtId="0" fontId="22" fillId="0" borderId="0" xfId="6" applyFont="1" applyAlignment="1">
      <alignment horizontal="center"/>
    </xf>
    <xf numFmtId="0" fontId="2" fillId="0" borderId="27" xfId="6" applyFont="1" applyBorder="1" applyAlignment="1">
      <alignment horizontal="center" vertical="center"/>
    </xf>
    <xf numFmtId="0" fontId="2" fillId="0" borderId="28" xfId="6" applyFont="1" applyBorder="1" applyAlignment="1">
      <alignment horizontal="center" vertical="center"/>
    </xf>
    <xf numFmtId="0" fontId="2" fillId="0" borderId="42" xfId="6" applyFont="1" applyBorder="1" applyAlignment="1">
      <alignment horizontal="center" vertical="center"/>
    </xf>
    <xf numFmtId="0" fontId="1" fillId="0" borderId="50" xfId="6" applyBorder="1" applyAlignment="1">
      <alignment horizontal="center" vertical="center"/>
    </xf>
    <xf numFmtId="0" fontId="1" fillId="0" borderId="51" xfId="6" applyBorder="1" applyAlignment="1">
      <alignment horizontal="center" vertical="center"/>
    </xf>
    <xf numFmtId="0" fontId="1" fillId="0" borderId="49" xfId="6" applyBorder="1" applyAlignment="1">
      <alignment horizontal="center" vertical="center"/>
    </xf>
    <xf numFmtId="0" fontId="1" fillId="0" borderId="54" xfId="6" applyBorder="1" applyAlignment="1">
      <alignment horizontal="center" vertical="center"/>
    </xf>
    <xf numFmtId="0" fontId="1" fillId="0" borderId="14" xfId="6" applyBorder="1" applyAlignment="1">
      <alignment horizontal="center" vertical="center"/>
    </xf>
    <xf numFmtId="0" fontId="1" fillId="0" borderId="60" xfId="6" applyBorder="1" applyAlignment="1">
      <alignment horizontal="center" vertical="center"/>
    </xf>
    <xf numFmtId="0" fontId="1" fillId="0" borderId="38" xfId="6" applyBorder="1" applyAlignment="1">
      <alignment horizontal="center" vertical="center"/>
    </xf>
    <xf numFmtId="167" fontId="52" fillId="14" borderId="0" xfId="7" applyNumberFormat="1" applyFont="1" applyFill="1" applyBorder="1" applyAlignment="1" applyProtection="1">
      <alignment horizontal="left" vertical="center"/>
    </xf>
    <xf numFmtId="0" fontId="3" fillId="0" borderId="0" xfId="2" applyAlignment="1">
      <alignment horizontal="left" vertical="top" wrapText="1"/>
    </xf>
    <xf numFmtId="0" fontId="20" fillId="21" borderId="27" xfId="2" applyFont="1" applyFill="1" applyBorder="1" applyAlignment="1">
      <alignment horizontal="center" vertical="center"/>
    </xf>
    <xf numFmtId="0" fontId="20" fillId="21" borderId="42" xfId="2" applyFont="1" applyFill="1" applyBorder="1" applyAlignment="1">
      <alignment horizontal="center" vertical="center"/>
    </xf>
    <xf numFmtId="0" fontId="20" fillId="21" borderId="28" xfId="2" applyFont="1" applyFill="1" applyBorder="1" applyAlignment="1">
      <alignment horizontal="center" vertical="center"/>
    </xf>
    <xf numFmtId="0" fontId="50" fillId="26" borderId="62" xfId="1" applyFont="1" applyFill="1" applyBorder="1" applyAlignment="1">
      <alignment horizontal="left" vertical="center" wrapText="1"/>
    </xf>
    <xf numFmtId="0" fontId="50" fillId="26" borderId="54" xfId="1" applyFont="1" applyFill="1" applyBorder="1" applyAlignment="1">
      <alignment horizontal="left" vertical="center" wrapText="1"/>
    </xf>
    <xf numFmtId="0" fontId="50" fillId="26" borderId="34" xfId="1" applyFont="1" applyFill="1" applyBorder="1" applyAlignment="1">
      <alignment horizontal="left" vertical="center" wrapText="1"/>
    </xf>
    <xf numFmtId="0" fontId="1" fillId="14" borderId="48" xfId="4" applyFill="1" applyBorder="1" applyAlignment="1" applyProtection="1">
      <alignment horizontal="center" wrapText="1"/>
      <protection locked="0"/>
    </xf>
    <xf numFmtId="0" fontId="1" fillId="14" borderId="54" xfId="4" applyFill="1" applyBorder="1" applyAlignment="1" applyProtection="1">
      <alignment horizontal="center" wrapText="1"/>
      <protection locked="0"/>
    </xf>
    <xf numFmtId="0" fontId="1" fillId="14" borderId="21" xfId="1" applyFill="1" applyBorder="1" applyAlignment="1" applyProtection="1">
      <alignment horizontal="left" vertical="center"/>
      <protection locked="0"/>
    </xf>
    <xf numFmtId="0" fontId="61" fillId="0" borderId="0" xfId="1" applyFont="1" applyAlignment="1">
      <alignment horizontal="left" vertical="center" wrapText="1"/>
    </xf>
    <xf numFmtId="0" fontId="1" fillId="0" borderId="0" xfId="1" applyAlignment="1">
      <alignment vertical="center" wrapText="1"/>
    </xf>
    <xf numFmtId="0" fontId="2" fillId="0" borderId="0" xfId="1" applyFont="1" applyAlignment="1">
      <alignment vertical="center" wrapText="1"/>
    </xf>
    <xf numFmtId="49" fontId="1" fillId="14" borderId="54" xfId="1" applyNumberFormat="1" applyFill="1" applyBorder="1" applyAlignment="1" applyProtection="1">
      <alignment vertical="center" wrapText="1"/>
      <protection locked="0"/>
    </xf>
    <xf numFmtId="49" fontId="1" fillId="14" borderId="48" xfId="1" applyNumberFormat="1" applyFill="1" applyBorder="1" applyAlignment="1" applyProtection="1">
      <alignment vertical="center" wrapText="1"/>
      <protection locked="0"/>
    </xf>
    <xf numFmtId="0" fontId="13" fillId="0" borderId="3" xfId="1" applyFont="1" applyBorder="1" applyAlignment="1">
      <alignment horizontal="center" vertical="center" wrapText="1"/>
    </xf>
    <xf numFmtId="0" fontId="13" fillId="0" borderId="18" xfId="1" applyFont="1" applyBorder="1" applyAlignment="1">
      <alignment horizontal="center" vertical="center" wrapText="1"/>
    </xf>
    <xf numFmtId="0" fontId="13" fillId="0" borderId="22" xfId="1" applyFont="1" applyBorder="1" applyAlignment="1">
      <alignment horizontal="center" vertical="center" wrapText="1"/>
    </xf>
    <xf numFmtId="0" fontId="13" fillId="0" borderId="32" xfId="1" applyFont="1" applyBorder="1" applyAlignment="1">
      <alignment horizontal="center" vertical="center" wrapText="1"/>
    </xf>
    <xf numFmtId="0" fontId="13" fillId="0" borderId="66" xfId="1" applyFont="1" applyBorder="1" applyAlignment="1">
      <alignment horizontal="center" vertical="center" wrapText="1"/>
    </xf>
    <xf numFmtId="0" fontId="13" fillId="0" borderId="67" xfId="1" applyFont="1" applyBorder="1" applyAlignment="1">
      <alignment horizontal="center" vertical="center" wrapText="1"/>
    </xf>
    <xf numFmtId="0" fontId="13" fillId="0" borderId="17" xfId="1" applyFont="1" applyBorder="1" applyAlignment="1">
      <alignment horizontal="center" vertical="center" wrapText="1"/>
    </xf>
    <xf numFmtId="0" fontId="13" fillId="0" borderId="19" xfId="1" applyFont="1" applyBorder="1" applyAlignment="1">
      <alignment horizontal="center" vertical="center" wrapText="1"/>
    </xf>
    <xf numFmtId="0" fontId="13" fillId="0" borderId="23" xfId="1" applyFont="1" applyBorder="1" applyAlignment="1">
      <alignment horizontal="center" vertical="center" wrapText="1"/>
    </xf>
    <xf numFmtId="0" fontId="13" fillId="0" borderId="65" xfId="1" applyFont="1" applyBorder="1" applyAlignment="1">
      <alignment horizontal="center" vertical="center" wrapText="1"/>
    </xf>
    <xf numFmtId="0" fontId="13" fillId="0" borderId="35" xfId="1" applyFont="1" applyBorder="1" applyAlignment="1">
      <alignment horizontal="center" vertical="center" wrapText="1"/>
    </xf>
    <xf numFmtId="0" fontId="13" fillId="0" borderId="12" xfId="1" applyFont="1" applyBorder="1" applyAlignment="1">
      <alignment horizontal="center" vertical="center" wrapText="1"/>
    </xf>
    <xf numFmtId="0" fontId="1" fillId="0" borderId="4" xfId="1" applyBorder="1" applyAlignment="1">
      <alignment horizontal="center" vertical="center"/>
    </xf>
    <xf numFmtId="0" fontId="1" fillId="0" borderId="68" xfId="1" applyBorder="1" applyAlignment="1">
      <alignment horizontal="center" vertical="center"/>
    </xf>
    <xf numFmtId="0" fontId="1" fillId="0" borderId="13" xfId="1" applyBorder="1" applyAlignment="1">
      <alignment horizontal="center" vertical="center"/>
    </xf>
    <xf numFmtId="44" fontId="1" fillId="0" borderId="66" xfId="8" applyFont="1" applyBorder="1" applyAlignment="1" applyProtection="1">
      <alignment horizontal="center" vertical="center"/>
    </xf>
    <xf numFmtId="44" fontId="1" fillId="0" borderId="67" xfId="8" applyFont="1" applyBorder="1" applyAlignment="1" applyProtection="1">
      <alignment horizontal="center" vertical="center"/>
    </xf>
    <xf numFmtId="0" fontId="1" fillId="0" borderId="66" xfId="8" applyNumberFormat="1" applyFont="1" applyFill="1" applyBorder="1" applyAlignment="1" applyProtection="1">
      <alignment horizontal="center" vertical="center"/>
    </xf>
    <xf numFmtId="0" fontId="1" fillId="0" borderId="67" xfId="8" applyNumberFormat="1" applyFont="1" applyFill="1" applyBorder="1" applyAlignment="1" applyProtection="1">
      <alignment horizontal="center" vertical="center"/>
    </xf>
    <xf numFmtId="44" fontId="2" fillId="15" borderId="68" xfId="3" applyFont="1" applyFill="1" applyBorder="1" applyAlignment="1" applyProtection="1">
      <alignment horizontal="center" vertical="center"/>
    </xf>
    <xf numFmtId="44" fontId="2" fillId="15" borderId="13" xfId="3" applyFont="1" applyFill="1" applyBorder="1" applyAlignment="1" applyProtection="1">
      <alignment horizontal="center" vertical="center"/>
    </xf>
    <xf numFmtId="0" fontId="1" fillId="0" borderId="35" xfId="1" applyBorder="1" applyAlignment="1">
      <alignment horizontal="center" vertical="center"/>
    </xf>
    <xf numFmtId="0" fontId="1" fillId="0" borderId="12" xfId="1" applyBorder="1" applyAlignment="1">
      <alignment horizontal="center" vertical="center"/>
    </xf>
    <xf numFmtId="0" fontId="1" fillId="0" borderId="66" xfId="1" applyBorder="1" applyAlignment="1">
      <alignment horizontal="center" vertical="center"/>
    </xf>
    <xf numFmtId="0" fontId="1" fillId="0" borderId="67" xfId="1" applyBorder="1" applyAlignment="1">
      <alignment horizontal="center" vertical="center"/>
    </xf>
    <xf numFmtId="1" fontId="1" fillId="0" borderId="68" xfId="1" applyNumberFormat="1" applyBorder="1" applyAlignment="1">
      <alignment horizontal="center" vertical="center"/>
    </xf>
    <xf numFmtId="1" fontId="1" fillId="0" borderId="13" xfId="1" applyNumberFormat="1" applyBorder="1" applyAlignment="1">
      <alignment horizontal="center" vertical="center"/>
    </xf>
    <xf numFmtId="44" fontId="1" fillId="0" borderId="32" xfId="8" applyFont="1" applyBorder="1" applyAlignment="1" applyProtection="1">
      <alignment horizontal="center" vertical="center"/>
    </xf>
    <xf numFmtId="0" fontId="1" fillId="0" borderId="32" xfId="8" applyNumberFormat="1" applyFont="1" applyFill="1" applyBorder="1" applyAlignment="1" applyProtection="1">
      <alignment horizontal="center" vertical="center"/>
    </xf>
    <xf numFmtId="44" fontId="2" fillId="15" borderId="4" xfId="3" applyFont="1" applyFill="1" applyBorder="1" applyAlignment="1" applyProtection="1">
      <alignment horizontal="center" vertical="center"/>
    </xf>
    <xf numFmtId="0" fontId="1" fillId="0" borderId="65" xfId="1" applyBorder="1" applyAlignment="1">
      <alignment horizontal="center" vertical="center"/>
    </xf>
    <xf numFmtId="0" fontId="1" fillId="0" borderId="32" xfId="1" applyBorder="1" applyAlignment="1">
      <alignment horizontal="center" vertical="center"/>
    </xf>
    <xf numFmtId="1" fontId="1" fillId="0" borderId="4" xfId="1" applyNumberFormat="1" applyBorder="1" applyAlignment="1">
      <alignment horizontal="center" vertical="center"/>
    </xf>
    <xf numFmtId="0" fontId="2" fillId="0" borderId="3" xfId="1" applyFont="1" applyBorder="1" applyAlignment="1">
      <alignment horizontal="center" vertical="center" wrapText="1"/>
    </xf>
    <xf numFmtId="0" fontId="2" fillId="0" borderId="18" xfId="1" applyFont="1" applyBorder="1" applyAlignment="1">
      <alignment horizontal="center" vertical="center" wrapText="1"/>
    </xf>
    <xf numFmtId="0" fontId="2" fillId="18" borderId="20" xfId="1" applyFont="1" applyFill="1" applyBorder="1" applyAlignment="1">
      <alignment horizontal="center" vertical="center" wrapText="1"/>
    </xf>
    <xf numFmtId="0" fontId="2" fillId="18" borderId="21" xfId="1" applyFont="1" applyFill="1" applyBorder="1" applyAlignment="1">
      <alignment horizontal="center" vertical="center" wrapText="1"/>
    </xf>
    <xf numFmtId="0" fontId="2" fillId="18" borderId="25" xfId="1" applyFont="1" applyFill="1" applyBorder="1" applyAlignment="1">
      <alignment horizontal="center" vertical="center" wrapText="1"/>
    </xf>
    <xf numFmtId="0" fontId="45" fillId="0" borderId="31" xfId="1" applyFont="1" applyBorder="1" applyAlignment="1">
      <alignment horizontal="center" vertical="center"/>
    </xf>
    <xf numFmtId="165" fontId="45" fillId="0" borderId="31" xfId="1" applyNumberFormat="1" applyFont="1" applyBorder="1" applyAlignment="1">
      <alignment horizontal="center" vertical="center"/>
    </xf>
    <xf numFmtId="44" fontId="2" fillId="15" borderId="17" xfId="3" applyFont="1" applyFill="1" applyBorder="1" applyAlignment="1" applyProtection="1">
      <alignment horizontal="center" vertical="center"/>
    </xf>
    <xf numFmtId="44" fontId="2" fillId="15" borderId="23" xfId="3" applyFont="1" applyFill="1" applyBorder="1" applyAlignment="1" applyProtection="1">
      <alignment horizontal="center" vertical="center"/>
    </xf>
    <xf numFmtId="0" fontId="1" fillId="0" borderId="3" xfId="1" applyBorder="1" applyAlignment="1">
      <alignment horizontal="center" vertical="center"/>
    </xf>
    <xf numFmtId="0" fontId="1" fillId="0" borderId="22" xfId="1" applyBorder="1" applyAlignment="1">
      <alignment horizontal="center" vertical="center"/>
    </xf>
    <xf numFmtId="0" fontId="2" fillId="0" borderId="22" xfId="1" applyFont="1" applyBorder="1" applyAlignment="1">
      <alignment horizontal="center" vertical="center" wrapText="1"/>
    </xf>
    <xf numFmtId="0" fontId="2" fillId="18" borderId="32" xfId="1" applyFont="1" applyFill="1" applyBorder="1" applyAlignment="1">
      <alignment horizontal="center" vertical="center" wrapText="1"/>
    </xf>
    <xf numFmtId="0" fontId="2" fillId="18" borderId="67" xfId="1" applyFont="1" applyFill="1" applyBorder="1" applyAlignment="1">
      <alignment horizontal="center" vertical="center" wrapText="1"/>
    </xf>
    <xf numFmtId="165" fontId="1" fillId="0" borderId="17" xfId="1" applyNumberFormat="1" applyBorder="1" applyAlignment="1">
      <alignment horizontal="center" vertical="center"/>
    </xf>
    <xf numFmtId="165" fontId="1" fillId="0" borderId="23" xfId="1" applyNumberFormat="1" applyBorder="1" applyAlignment="1">
      <alignment horizontal="center" vertical="center"/>
    </xf>
    <xf numFmtId="0" fontId="33" fillId="27" borderId="20" xfId="1" applyFont="1" applyFill="1" applyBorder="1" applyAlignment="1">
      <alignment horizontal="center" vertical="center" wrapText="1"/>
    </xf>
    <xf numFmtId="0" fontId="33" fillId="27" borderId="21" xfId="1" applyFont="1" applyFill="1" applyBorder="1" applyAlignment="1">
      <alignment horizontal="center" vertical="center" wrapText="1"/>
    </xf>
    <xf numFmtId="0" fontId="33" fillId="27" borderId="25" xfId="1" applyFont="1" applyFill="1" applyBorder="1" applyAlignment="1">
      <alignment horizontal="center" vertical="center" wrapText="1"/>
    </xf>
    <xf numFmtId="0" fontId="1" fillId="28" borderId="4" xfId="1" applyFill="1" applyBorder="1" applyAlignment="1">
      <alignment horizontal="center" vertical="center"/>
    </xf>
    <xf numFmtId="0" fontId="1" fillId="28" borderId="13" xfId="1" applyFill="1" applyBorder="1" applyAlignment="1">
      <alignment horizontal="center" vertical="center"/>
    </xf>
    <xf numFmtId="0" fontId="33" fillId="33" borderId="32" xfId="1" applyFont="1" applyFill="1" applyBorder="1" applyAlignment="1">
      <alignment horizontal="center" vertical="center" wrapText="1"/>
    </xf>
    <xf numFmtId="0" fontId="33" fillId="33" borderId="67" xfId="1" applyFont="1" applyFill="1" applyBorder="1" applyAlignment="1">
      <alignment horizontal="center" vertical="center" wrapText="1"/>
    </xf>
    <xf numFmtId="0" fontId="33" fillId="27" borderId="32" xfId="1" applyFont="1" applyFill="1" applyBorder="1" applyAlignment="1">
      <alignment horizontal="center" vertical="center" wrapText="1"/>
    </xf>
    <xf numFmtId="0" fontId="33" fillId="27" borderId="67" xfId="1" applyFont="1" applyFill="1" applyBorder="1" applyAlignment="1">
      <alignment horizontal="center" vertical="center" wrapText="1"/>
    </xf>
    <xf numFmtId="0" fontId="33" fillId="30" borderId="20" xfId="1" applyFont="1" applyFill="1" applyBorder="1" applyAlignment="1">
      <alignment horizontal="center" vertical="center" wrapText="1"/>
    </xf>
    <xf numFmtId="0" fontId="33" fillId="30" borderId="21" xfId="1" applyFont="1" applyFill="1" applyBorder="1" applyAlignment="1">
      <alignment horizontal="center" vertical="center" wrapText="1"/>
    </xf>
    <xf numFmtId="0" fontId="33" fillId="30" borderId="25" xfId="1" applyFont="1" applyFill="1" applyBorder="1" applyAlignment="1">
      <alignment horizontal="center" vertical="center" wrapText="1"/>
    </xf>
    <xf numFmtId="0" fontId="1" fillId="28" borderId="65" xfId="1" applyFill="1" applyBorder="1" applyAlignment="1">
      <alignment horizontal="center" vertical="center"/>
    </xf>
    <xf numFmtId="0" fontId="1" fillId="28" borderId="35" xfId="1" applyFill="1" applyBorder="1" applyAlignment="1">
      <alignment horizontal="center" vertical="center"/>
    </xf>
    <xf numFmtId="0" fontId="1" fillId="28" borderId="12" xfId="1" applyFill="1" applyBorder="1" applyAlignment="1">
      <alignment horizontal="center" vertical="center"/>
    </xf>
    <xf numFmtId="0" fontId="2" fillId="36" borderId="32" xfId="1" applyFont="1" applyFill="1" applyBorder="1" applyAlignment="1">
      <alignment horizontal="center" vertical="center" wrapText="1"/>
    </xf>
    <xf numFmtId="0" fontId="2" fillId="36" borderId="67" xfId="1" applyFont="1" applyFill="1" applyBorder="1" applyAlignment="1">
      <alignment horizontal="center" vertical="center" wrapText="1"/>
    </xf>
    <xf numFmtId="0" fontId="2" fillId="25" borderId="32" xfId="1" applyFont="1" applyFill="1" applyBorder="1" applyAlignment="1">
      <alignment horizontal="center" vertical="center" wrapText="1"/>
    </xf>
    <xf numFmtId="0" fontId="2" fillId="25" borderId="66" xfId="1" applyFont="1" applyFill="1" applyBorder="1" applyAlignment="1">
      <alignment horizontal="center" vertical="center" wrapText="1"/>
    </xf>
    <xf numFmtId="0" fontId="2" fillId="25" borderId="67" xfId="1" applyFont="1" applyFill="1" applyBorder="1" applyAlignment="1">
      <alignment horizontal="center" vertical="center" wrapText="1"/>
    </xf>
    <xf numFmtId="44" fontId="2" fillId="15" borderId="19" xfId="3" applyFont="1" applyFill="1" applyBorder="1" applyAlignment="1" applyProtection="1">
      <alignment horizontal="center" vertical="center"/>
    </xf>
    <xf numFmtId="0" fontId="1" fillId="0" borderId="46" xfId="1" applyBorder="1" applyAlignment="1">
      <alignment horizontal="center" vertical="center"/>
    </xf>
    <xf numFmtId="165" fontId="1" fillId="0" borderId="19" xfId="1" applyNumberFormat="1" applyBorder="1" applyAlignment="1">
      <alignment horizontal="center" vertical="center"/>
    </xf>
    <xf numFmtId="0" fontId="1" fillId="0" borderId="18" xfId="1" applyBorder="1" applyAlignment="1">
      <alignment horizontal="center" vertical="center"/>
    </xf>
    <xf numFmtId="0" fontId="31" fillId="0" borderId="43" xfId="1" applyFont="1" applyBorder="1" applyAlignment="1">
      <alignment horizontal="center" vertical="center" wrapText="1" readingOrder="1"/>
    </xf>
    <xf numFmtId="0" fontId="50" fillId="26" borderId="21" xfId="1" applyFont="1" applyFill="1" applyBorder="1" applyAlignment="1">
      <alignment horizontal="left" vertical="center" wrapText="1"/>
    </xf>
    <xf numFmtId="0" fontId="1" fillId="0" borderId="27" xfId="1" applyBorder="1" applyAlignment="1">
      <alignment horizontal="center" vertical="center"/>
    </xf>
    <xf numFmtId="0" fontId="1" fillId="0" borderId="42" xfId="1" applyBorder="1" applyAlignment="1">
      <alignment horizontal="center" vertical="center"/>
    </xf>
    <xf numFmtId="0" fontId="1" fillId="0" borderId="28" xfId="1" applyBorder="1" applyAlignment="1">
      <alignment horizontal="center" vertical="center"/>
    </xf>
    <xf numFmtId="0" fontId="45" fillId="26" borderId="27" xfId="1" applyFont="1" applyFill="1" applyBorder="1" applyAlignment="1">
      <alignment horizontal="center" vertical="center" wrapText="1"/>
    </xf>
    <xf numFmtId="0" fontId="45" fillId="26" borderId="42" xfId="1" applyFont="1" applyFill="1" applyBorder="1" applyAlignment="1">
      <alignment horizontal="center" vertical="center" wrapText="1"/>
    </xf>
    <xf numFmtId="0" fontId="45" fillId="26" borderId="28" xfId="1" applyFont="1" applyFill="1" applyBorder="1" applyAlignment="1">
      <alignment horizontal="center" vertical="center" wrapText="1"/>
    </xf>
    <xf numFmtId="0" fontId="2" fillId="0" borderId="16" xfId="1" applyFont="1" applyBorder="1" applyAlignment="1">
      <alignment horizontal="center" vertical="center" wrapText="1"/>
    </xf>
    <xf numFmtId="0" fontId="2" fillId="0" borderId="17" xfId="1" applyFont="1" applyBorder="1" applyAlignment="1">
      <alignment horizontal="center" vertical="center" wrapText="1"/>
    </xf>
    <xf numFmtId="0" fontId="2" fillId="0" borderId="0" xfId="1" applyFont="1" applyAlignment="1">
      <alignment horizontal="center" vertical="center" wrapText="1"/>
    </xf>
    <xf numFmtId="0" fontId="2" fillId="0" borderId="19" xfId="1" applyFont="1" applyBorder="1" applyAlignment="1">
      <alignment horizontal="center" vertical="center" wrapText="1"/>
    </xf>
    <xf numFmtId="44" fontId="2" fillId="17" borderId="30" xfId="8" applyFont="1" applyFill="1" applyBorder="1" applyAlignment="1" applyProtection="1">
      <alignment horizontal="center" vertical="center"/>
    </xf>
    <xf numFmtId="44" fontId="2" fillId="17" borderId="31" xfId="8" applyFont="1" applyFill="1" applyBorder="1" applyAlignment="1" applyProtection="1">
      <alignment horizontal="center" vertical="center"/>
    </xf>
    <xf numFmtId="44" fontId="2" fillId="17" borderId="26" xfId="8" applyFont="1" applyFill="1" applyBorder="1" applyAlignment="1" applyProtection="1">
      <alignment horizontal="center" vertical="center"/>
    </xf>
    <xf numFmtId="0" fontId="45" fillId="0" borderId="22" xfId="1" applyFont="1" applyBorder="1" applyAlignment="1">
      <alignment horizontal="center" vertical="center"/>
    </xf>
    <xf numFmtId="0" fontId="45" fillId="0" borderId="43" xfId="1" applyFont="1" applyBorder="1" applyAlignment="1">
      <alignment horizontal="center" vertical="center"/>
    </xf>
    <xf numFmtId="0" fontId="45" fillId="0" borderId="23" xfId="1" applyFont="1" applyBorder="1" applyAlignment="1">
      <alignment horizontal="center" vertical="center"/>
    </xf>
    <xf numFmtId="0" fontId="2" fillId="0" borderId="65" xfId="1" applyFont="1" applyBorder="1" applyAlignment="1">
      <alignment horizontal="center" vertical="center" wrapText="1"/>
    </xf>
    <xf numFmtId="0" fontId="2" fillId="0" borderId="35" xfId="1" applyFont="1" applyBorder="1" applyAlignment="1">
      <alignment horizontal="center" vertical="center" wrapText="1"/>
    </xf>
    <xf numFmtId="0" fontId="2" fillId="24" borderId="32" xfId="1" applyFont="1" applyFill="1" applyBorder="1" applyAlignment="1">
      <alignment horizontal="center" vertical="center" wrapText="1"/>
    </xf>
    <xf numFmtId="0" fontId="2" fillId="24" borderId="66" xfId="1" applyFont="1" applyFill="1" applyBorder="1" applyAlignment="1">
      <alignment horizontal="center" vertical="center" wrapText="1"/>
    </xf>
    <xf numFmtId="0" fontId="2" fillId="24" borderId="67" xfId="1" applyFont="1" applyFill="1" applyBorder="1" applyAlignment="1">
      <alignment horizontal="center" vertical="center" wrapText="1"/>
    </xf>
    <xf numFmtId="0" fontId="1" fillId="28" borderId="68" xfId="1" applyFill="1" applyBorder="1" applyAlignment="1">
      <alignment horizontal="center" vertical="center"/>
    </xf>
    <xf numFmtId="44" fontId="1" fillId="0" borderId="47" xfId="8" applyFont="1" applyBorder="1" applyAlignment="1" applyProtection="1">
      <alignment horizontal="center" vertical="center"/>
    </xf>
    <xf numFmtId="0" fontId="1" fillId="0" borderId="47" xfId="8" applyNumberFormat="1" applyFont="1" applyFill="1" applyBorder="1" applyAlignment="1" applyProtection="1">
      <alignment horizontal="center" vertical="center"/>
    </xf>
    <xf numFmtId="0" fontId="1" fillId="0" borderId="47" xfId="1" applyBorder="1" applyAlignment="1">
      <alignment horizontal="center" vertical="center"/>
    </xf>
    <xf numFmtId="44" fontId="2" fillId="15" borderId="8" xfId="3" applyFont="1" applyFill="1" applyBorder="1" applyAlignment="1" applyProtection="1">
      <alignment horizontal="center" vertical="center"/>
    </xf>
    <xf numFmtId="44" fontId="2" fillId="15" borderId="10" xfId="3" applyFont="1" applyFill="1" applyBorder="1" applyAlignment="1" applyProtection="1">
      <alignment horizontal="center" vertical="center"/>
    </xf>
    <xf numFmtId="0" fontId="2" fillId="25" borderId="47" xfId="1" applyFont="1" applyFill="1" applyBorder="1" applyAlignment="1">
      <alignment horizontal="center" vertical="center" wrapText="1"/>
    </xf>
    <xf numFmtId="165" fontId="1" fillId="0" borderId="4" xfId="1" applyNumberFormat="1" applyBorder="1" applyAlignment="1">
      <alignment horizontal="center" vertical="center"/>
    </xf>
    <xf numFmtId="165" fontId="1" fillId="0" borderId="68" xfId="1" applyNumberFormat="1" applyBorder="1" applyAlignment="1">
      <alignment horizontal="center" vertical="center"/>
    </xf>
    <xf numFmtId="0" fontId="13" fillId="8" borderId="3" xfId="2" applyFont="1" applyFill="1" applyBorder="1" applyAlignment="1">
      <alignment horizontal="center" vertical="center"/>
    </xf>
    <xf numFmtId="0" fontId="13" fillId="8" borderId="17" xfId="2" applyFont="1" applyFill="1" applyBorder="1" applyAlignment="1">
      <alignment horizontal="center" vertical="center"/>
    </xf>
    <xf numFmtId="0" fontId="13" fillId="8" borderId="22" xfId="2" applyFont="1" applyFill="1" applyBorder="1" applyAlignment="1">
      <alignment horizontal="center" vertical="center"/>
    </xf>
    <xf numFmtId="0" fontId="13" fillId="8" borderId="23" xfId="2" applyFont="1" applyFill="1" applyBorder="1" applyAlignment="1">
      <alignment horizontal="center" vertical="center"/>
    </xf>
    <xf numFmtId="0" fontId="5" fillId="0" borderId="0" xfId="2" applyFont="1" applyAlignment="1">
      <alignment horizontal="center" vertical="center"/>
    </xf>
    <xf numFmtId="0" fontId="4" fillId="0" borderId="11" xfId="2" applyFont="1" applyBorder="1" applyAlignment="1">
      <alignment horizontal="left" vertical="center"/>
    </xf>
    <xf numFmtId="0" fontId="4" fillId="0" borderId="12" xfId="2" applyFont="1" applyBorder="1" applyAlignment="1">
      <alignment horizontal="left" vertical="center"/>
    </xf>
    <xf numFmtId="0" fontId="3" fillId="0" borderId="10" xfId="2" applyBorder="1" applyAlignment="1">
      <alignment horizontal="center" vertical="center" wrapText="1"/>
    </xf>
    <xf numFmtId="0" fontId="3" fillId="0" borderId="13" xfId="2" applyBorder="1" applyAlignment="1">
      <alignment horizontal="center" vertical="center" wrapText="1"/>
    </xf>
    <xf numFmtId="0" fontId="20" fillId="0" borderId="3" xfId="2" applyFont="1" applyBorder="1" applyAlignment="1">
      <alignment horizontal="center" vertical="center"/>
    </xf>
    <xf numFmtId="0" fontId="20" fillId="0" borderId="16" xfId="2" applyFont="1" applyBorder="1" applyAlignment="1">
      <alignment horizontal="center" vertical="center"/>
    </xf>
    <xf numFmtId="0" fontId="33" fillId="20" borderId="50" xfId="2" applyFont="1" applyFill="1" applyBorder="1" applyAlignment="1">
      <alignment horizontal="left"/>
    </xf>
    <xf numFmtId="0" fontId="33" fillId="20" borderId="69" xfId="2" applyFont="1" applyFill="1" applyBorder="1" applyAlignment="1">
      <alignment horizontal="left"/>
    </xf>
    <xf numFmtId="0" fontId="3" fillId="16" borderId="55" xfId="2" applyFill="1" applyBorder="1" applyAlignment="1">
      <alignment horizontal="left" indent="2"/>
    </xf>
    <xf numFmtId="0" fontId="3" fillId="16" borderId="34" xfId="2" applyFill="1" applyBorder="1" applyAlignment="1">
      <alignment horizontal="left" indent="2"/>
    </xf>
    <xf numFmtId="0" fontId="3" fillId="16" borderId="14" xfId="2" applyFill="1" applyBorder="1" applyAlignment="1">
      <alignment horizontal="left" indent="2"/>
    </xf>
    <xf numFmtId="0" fontId="3" fillId="16" borderId="33" xfId="2" applyFill="1" applyBorder="1" applyAlignment="1">
      <alignment horizontal="left" indent="2"/>
    </xf>
    <xf numFmtId="0" fontId="13" fillId="8" borderId="27" xfId="2" applyFont="1" applyFill="1" applyBorder="1" applyAlignment="1">
      <alignment horizontal="center" vertical="center"/>
    </xf>
    <xf numFmtId="0" fontId="13" fillId="8" borderId="28" xfId="2" applyFont="1" applyFill="1" applyBorder="1" applyAlignment="1">
      <alignment horizontal="center" vertical="center"/>
    </xf>
    <xf numFmtId="0" fontId="9" fillId="0" borderId="30" xfId="2" applyFont="1" applyBorder="1" applyAlignment="1">
      <alignment horizontal="center" vertical="center" textRotation="90"/>
    </xf>
    <xf numFmtId="0" fontId="9" fillId="0" borderId="31" xfId="2" applyFont="1" applyBorder="1" applyAlignment="1">
      <alignment horizontal="center" vertical="center" textRotation="90"/>
    </xf>
    <xf numFmtId="0" fontId="9" fillId="0" borderId="26" xfId="2" applyFont="1" applyBorder="1" applyAlignment="1">
      <alignment horizontal="center" vertical="center" textRotation="90"/>
    </xf>
    <xf numFmtId="0" fontId="16" fillId="5" borderId="18" xfId="2" applyFont="1" applyFill="1" applyBorder="1" applyAlignment="1">
      <alignment horizontal="center" vertical="center"/>
    </xf>
    <xf numFmtId="0" fontId="16" fillId="5" borderId="22" xfId="2" applyFont="1" applyFill="1" applyBorder="1" applyAlignment="1">
      <alignment horizontal="center" vertical="center"/>
    </xf>
    <xf numFmtId="0" fontId="7" fillId="3" borderId="3" xfId="2" applyFont="1" applyFill="1" applyBorder="1" applyAlignment="1">
      <alignment horizontal="center" vertical="center"/>
    </xf>
    <xf numFmtId="0" fontId="7" fillId="3" borderId="16" xfId="2" applyFont="1" applyFill="1" applyBorder="1" applyAlignment="1">
      <alignment horizontal="center" vertical="center"/>
    </xf>
    <xf numFmtId="0" fontId="7" fillId="3" borderId="17" xfId="2" applyFont="1" applyFill="1" applyBorder="1" applyAlignment="1">
      <alignment horizontal="center" vertical="center"/>
    </xf>
    <xf numFmtId="0" fontId="8" fillId="4" borderId="18" xfId="2" applyFont="1" applyFill="1" applyBorder="1" applyAlignment="1">
      <alignment horizontal="center" vertical="center"/>
    </xf>
    <xf numFmtId="0" fontId="8" fillId="4" borderId="0" xfId="2" applyFont="1" applyFill="1" applyAlignment="1">
      <alignment horizontal="center" vertical="center"/>
    </xf>
    <xf numFmtId="0" fontId="8" fillId="4" borderId="19" xfId="2" applyFont="1" applyFill="1" applyBorder="1" applyAlignment="1">
      <alignment horizontal="center" vertical="center"/>
    </xf>
    <xf numFmtId="0" fontId="4" fillId="0" borderId="3" xfId="2" applyFont="1" applyBorder="1" applyAlignment="1">
      <alignment horizontal="center" vertical="center" wrapText="1"/>
    </xf>
    <xf numFmtId="0" fontId="4" fillId="0" borderId="17" xfId="2" applyFont="1" applyBorder="1" applyAlignment="1">
      <alignment horizontal="center" vertical="center" wrapText="1"/>
    </xf>
    <xf numFmtId="0" fontId="4" fillId="0" borderId="18" xfId="2" applyFont="1" applyBorder="1" applyAlignment="1">
      <alignment horizontal="center" vertical="center" wrapText="1"/>
    </xf>
    <xf numFmtId="0" fontId="4" fillId="0" borderId="19" xfId="2" applyFont="1" applyBorder="1" applyAlignment="1">
      <alignment horizontal="center" vertical="center" wrapText="1"/>
    </xf>
    <xf numFmtId="0" fontId="4" fillId="0" borderId="22" xfId="2" applyFont="1" applyBorder="1" applyAlignment="1">
      <alignment horizontal="center" vertical="center" wrapText="1"/>
    </xf>
    <xf numFmtId="0" fontId="4" fillId="0" borderId="23" xfId="2" applyFont="1" applyBorder="1" applyAlignment="1">
      <alignment horizontal="center" vertical="center" wrapText="1"/>
    </xf>
    <xf numFmtId="0" fontId="9" fillId="0" borderId="3" xfId="2" applyFont="1" applyBorder="1" applyAlignment="1">
      <alignment horizontal="center" vertical="center" textRotation="90"/>
    </xf>
    <xf numFmtId="0" fontId="9" fillId="0" borderId="18" xfId="2" applyFont="1" applyBorder="1" applyAlignment="1">
      <alignment horizontal="center" vertical="center" textRotation="90"/>
    </xf>
    <xf numFmtId="0" fontId="9" fillId="0" borderId="22" xfId="2" applyFont="1" applyBorder="1" applyAlignment="1">
      <alignment horizontal="center" vertical="center" textRotation="90"/>
    </xf>
    <xf numFmtId="0" fontId="10" fillId="5" borderId="5" xfId="2" applyFont="1" applyFill="1" applyBorder="1" applyAlignment="1">
      <alignment horizontal="center" vertical="center" wrapText="1"/>
    </xf>
    <xf numFmtId="0" fontId="10" fillId="5" borderId="5" xfId="2" applyFont="1" applyFill="1" applyBorder="1" applyAlignment="1">
      <alignment horizontal="center" vertical="center"/>
    </xf>
    <xf numFmtId="0" fontId="2" fillId="8" borderId="27" xfId="2" applyFont="1" applyFill="1" applyBorder="1" applyAlignment="1">
      <alignment horizontal="center" vertical="center"/>
    </xf>
    <xf numFmtId="0" fontId="2" fillId="8" borderId="28" xfId="2" applyFont="1" applyFill="1" applyBorder="1" applyAlignment="1">
      <alignment horizontal="center" vertical="center"/>
    </xf>
    <xf numFmtId="0" fontId="10" fillId="5" borderId="24" xfId="2" applyFont="1" applyFill="1" applyBorder="1" applyAlignment="1">
      <alignment horizontal="center" vertical="center"/>
    </xf>
    <xf numFmtId="0" fontId="2" fillId="0" borderId="28" xfId="2" applyFont="1" applyBorder="1" applyAlignment="1">
      <alignment horizontal="center" vertical="center"/>
    </xf>
    <xf numFmtId="0" fontId="3" fillId="0" borderId="27" xfId="2" applyBorder="1" applyAlignment="1">
      <alignment horizontal="center" vertical="center" wrapText="1"/>
    </xf>
    <xf numFmtId="0" fontId="3" fillId="0" borderId="42" xfId="2" applyBorder="1" applyAlignment="1">
      <alignment horizontal="center" vertical="center" wrapText="1"/>
    </xf>
    <xf numFmtId="0" fontId="3" fillId="0" borderId="28" xfId="2" applyBorder="1" applyAlignment="1">
      <alignment horizontal="center" vertical="center" wrapText="1"/>
    </xf>
    <xf numFmtId="0" fontId="16" fillId="5" borderId="11" xfId="2" applyFont="1" applyFill="1" applyBorder="1" applyAlignment="1">
      <alignment horizontal="center" vertical="center"/>
    </xf>
    <xf numFmtId="0" fontId="16" fillId="5" borderId="35" xfId="2" applyFont="1" applyFill="1" applyBorder="1" applyAlignment="1">
      <alignment horizontal="center" vertical="center"/>
    </xf>
    <xf numFmtId="0" fontId="11" fillId="0" borderId="5" xfId="2" applyFont="1" applyBorder="1" applyAlignment="1">
      <alignment horizontal="left" vertical="center"/>
    </xf>
    <xf numFmtId="0" fontId="11" fillId="0" borderId="21" xfId="2" applyFont="1" applyBorder="1" applyAlignment="1">
      <alignment horizontal="left" vertical="center"/>
    </xf>
    <xf numFmtId="166" fontId="11" fillId="34" borderId="55" xfId="2" applyNumberFormat="1" applyFont="1" applyFill="1" applyBorder="1" applyAlignment="1">
      <alignment horizontal="center" vertical="center"/>
    </xf>
    <xf numFmtId="166" fontId="11" fillId="34" borderId="56" xfId="2" applyNumberFormat="1" applyFont="1" applyFill="1" applyBorder="1" applyAlignment="1">
      <alignment horizontal="center" vertical="center"/>
    </xf>
    <xf numFmtId="0" fontId="13" fillId="9" borderId="27" xfId="2" applyFont="1" applyFill="1" applyBorder="1" applyAlignment="1">
      <alignment horizontal="center" vertical="center"/>
    </xf>
    <xf numFmtId="0" fontId="13" fillId="9" borderId="28" xfId="2" applyFont="1" applyFill="1" applyBorder="1" applyAlignment="1">
      <alignment horizontal="center" vertical="center"/>
    </xf>
    <xf numFmtId="0" fontId="13" fillId="22" borderId="27" xfId="2" applyFont="1" applyFill="1" applyBorder="1" applyAlignment="1">
      <alignment horizontal="center" vertical="center"/>
    </xf>
    <xf numFmtId="0" fontId="13" fillId="22" borderId="28" xfId="2" applyFont="1" applyFill="1" applyBorder="1" applyAlignment="1">
      <alignment horizontal="center" vertical="center"/>
    </xf>
    <xf numFmtId="0" fontId="2" fillId="0" borderId="27" xfId="2" applyFont="1" applyBorder="1" applyAlignment="1">
      <alignment horizontal="left" vertical="center"/>
    </xf>
    <xf numFmtId="0" fontId="2" fillId="0" borderId="42" xfId="2" applyFont="1" applyBorder="1" applyAlignment="1">
      <alignment horizontal="left" vertical="center"/>
    </xf>
    <xf numFmtId="0" fontId="2" fillId="0" borderId="44" xfId="2" applyFont="1" applyBorder="1" applyAlignment="1">
      <alignment horizontal="left" vertical="center"/>
    </xf>
    <xf numFmtId="0" fontId="13" fillId="0" borderId="27" xfId="2" applyFont="1" applyBorder="1" applyAlignment="1">
      <alignment horizontal="center" vertical="center"/>
    </xf>
    <xf numFmtId="0" fontId="13" fillId="0" borderId="42" xfId="2" applyFont="1" applyBorder="1" applyAlignment="1">
      <alignment horizontal="center" vertical="center"/>
    </xf>
    <xf numFmtId="0" fontId="13" fillId="0" borderId="28" xfId="2" applyFont="1" applyBorder="1" applyAlignment="1">
      <alignment horizontal="center" vertical="center"/>
    </xf>
    <xf numFmtId="0" fontId="10" fillId="34" borderId="27" xfId="2" applyFont="1" applyFill="1" applyBorder="1" applyAlignment="1">
      <alignment horizontal="center" vertical="center"/>
    </xf>
    <xf numFmtId="0" fontId="10" fillId="34" borderId="28" xfId="2" applyFont="1" applyFill="1" applyBorder="1" applyAlignment="1">
      <alignment horizontal="center" vertical="center"/>
    </xf>
    <xf numFmtId="0" fontId="11" fillId="0" borderId="46" xfId="2" applyFont="1" applyBorder="1" applyAlignment="1">
      <alignment horizontal="left" vertical="center"/>
    </xf>
    <xf numFmtId="0" fontId="11" fillId="0" borderId="47" xfId="2" applyFont="1" applyBorder="1" applyAlignment="1">
      <alignment horizontal="left" vertical="center"/>
    </xf>
    <xf numFmtId="166" fontId="11" fillId="34" borderId="50" xfId="2" applyNumberFormat="1" applyFont="1" applyFill="1" applyBorder="1" applyAlignment="1">
      <alignment horizontal="center" vertical="center"/>
    </xf>
    <xf numFmtId="166" fontId="11" fillId="34" borderId="51" xfId="2" applyNumberFormat="1" applyFont="1" applyFill="1" applyBorder="1" applyAlignment="1">
      <alignment horizontal="center" vertical="center"/>
    </xf>
    <xf numFmtId="0" fontId="12" fillId="0" borderId="5" xfId="2" applyFont="1" applyBorder="1" applyAlignment="1">
      <alignment horizontal="left" vertical="center"/>
    </xf>
    <xf numFmtId="0" fontId="12" fillId="0" borderId="21" xfId="2" applyFont="1" applyBorder="1" applyAlignment="1">
      <alignment horizontal="left" vertical="center"/>
    </xf>
    <xf numFmtId="0" fontId="13" fillId="22" borderId="42" xfId="2" applyFont="1" applyFill="1" applyBorder="1" applyAlignment="1">
      <alignment horizontal="center" vertical="center"/>
    </xf>
    <xf numFmtId="166" fontId="11" fillId="34" borderId="54" xfId="2" applyNumberFormat="1" applyFont="1" applyFill="1" applyBorder="1" applyAlignment="1">
      <alignment horizontal="center" vertical="center"/>
    </xf>
    <xf numFmtId="0" fontId="11" fillId="0" borderId="11" xfId="2" applyFont="1" applyBorder="1" applyAlignment="1">
      <alignment horizontal="left" vertical="center"/>
    </xf>
    <xf numFmtId="0" fontId="11" fillId="0" borderId="37" xfId="2" applyFont="1" applyBorder="1" applyAlignment="1">
      <alignment horizontal="left" vertical="center"/>
    </xf>
    <xf numFmtId="166" fontId="11" fillId="34" borderId="9" xfId="2" applyNumberFormat="1" applyFont="1" applyFill="1" applyBorder="1" applyAlignment="1">
      <alignment horizontal="center" vertical="center"/>
    </xf>
    <xf numFmtId="166" fontId="11" fillId="34" borderId="59" xfId="2" applyNumberFormat="1" applyFont="1" applyFill="1" applyBorder="1" applyAlignment="1">
      <alignment horizontal="center" vertical="center"/>
    </xf>
    <xf numFmtId="0" fontId="11" fillId="7" borderId="24" xfId="2" applyFont="1" applyFill="1" applyBorder="1" applyAlignment="1" applyProtection="1">
      <alignment horizontal="left" vertical="center"/>
      <protection locked="0"/>
    </xf>
    <xf numFmtId="0" fontId="11" fillId="7" borderId="25" xfId="2" applyFont="1" applyFill="1" applyBorder="1" applyAlignment="1" applyProtection="1">
      <alignment horizontal="left" vertical="center"/>
      <protection locked="0"/>
    </xf>
    <xf numFmtId="166" fontId="11" fillId="34" borderId="14" xfId="2" applyNumberFormat="1" applyFont="1" applyFill="1" applyBorder="1" applyAlignment="1">
      <alignment horizontal="center" vertical="center"/>
    </xf>
    <xf numFmtId="166" fontId="11" fillId="34" borderId="60" xfId="2" applyNumberFormat="1" applyFont="1" applyFill="1" applyBorder="1" applyAlignment="1">
      <alignment horizontal="center" vertical="center"/>
    </xf>
    <xf numFmtId="0" fontId="2" fillId="0" borderId="27" xfId="2" applyFont="1" applyBorder="1" applyAlignment="1">
      <alignment horizontal="right" vertical="center"/>
    </xf>
    <xf numFmtId="0" fontId="2" fillId="0" borderId="42" xfId="2" applyFont="1" applyBorder="1" applyAlignment="1">
      <alignment horizontal="right" vertical="center"/>
    </xf>
    <xf numFmtId="0" fontId="10" fillId="34" borderId="3" xfId="2" applyFont="1" applyFill="1" applyBorder="1" applyAlignment="1">
      <alignment horizontal="center" vertical="center"/>
    </xf>
    <xf numFmtId="0" fontId="10" fillId="34" borderId="17" xfId="2" applyFont="1" applyFill="1" applyBorder="1" applyAlignment="1">
      <alignment horizontal="center" vertical="center"/>
    </xf>
    <xf numFmtId="0" fontId="2" fillId="0" borderId="1" xfId="2" applyFont="1" applyBorder="1" applyAlignment="1">
      <alignment horizontal="left" vertical="center"/>
    </xf>
    <xf numFmtId="0" fontId="2" fillId="0" borderId="20" xfId="2" applyFont="1" applyBorder="1" applyAlignment="1">
      <alignment horizontal="left" vertical="center"/>
    </xf>
    <xf numFmtId="44" fontId="10" fillId="34" borderId="20" xfId="2" applyNumberFormat="1" applyFont="1" applyFill="1" applyBorder="1" applyAlignment="1">
      <alignment horizontal="center" vertical="center"/>
    </xf>
    <xf numFmtId="0" fontId="2" fillId="0" borderId="5" xfId="2" applyFont="1" applyBorder="1" applyAlignment="1">
      <alignment horizontal="left" vertical="center"/>
    </xf>
    <xf numFmtId="0" fontId="2" fillId="0" borderId="21" xfId="2" applyFont="1" applyBorder="1" applyAlignment="1">
      <alignment horizontal="left" vertical="center"/>
    </xf>
    <xf numFmtId="44" fontId="10" fillId="34" borderId="21" xfId="2" applyNumberFormat="1" applyFont="1" applyFill="1" applyBorder="1" applyAlignment="1">
      <alignment horizontal="center" vertical="center"/>
    </xf>
    <xf numFmtId="0" fontId="2" fillId="0" borderId="24" xfId="2" applyFont="1" applyBorder="1" applyAlignment="1">
      <alignment horizontal="left" vertical="center"/>
    </xf>
    <xf numFmtId="0" fontId="2" fillId="0" borderId="25" xfId="2" applyFont="1" applyBorder="1" applyAlignment="1">
      <alignment horizontal="left" vertical="center"/>
    </xf>
    <xf numFmtId="44" fontId="10" fillId="34" borderId="25" xfId="2" applyNumberFormat="1" applyFont="1" applyFill="1" applyBorder="1" applyAlignment="1">
      <alignment horizontal="center" vertical="center"/>
    </xf>
    <xf numFmtId="0" fontId="10" fillId="8" borderId="46" xfId="2" applyFont="1" applyFill="1" applyBorder="1" applyAlignment="1">
      <alignment horizontal="center" vertical="center"/>
    </xf>
    <xf numFmtId="0" fontId="10" fillId="8" borderId="47" xfId="2" applyFont="1" applyFill="1" applyBorder="1" applyAlignment="1">
      <alignment horizontal="center" vertical="center"/>
    </xf>
    <xf numFmtId="0" fontId="10" fillId="8" borderId="64" xfId="2" applyFont="1" applyFill="1" applyBorder="1" applyAlignment="1">
      <alignment horizontal="center" vertical="center"/>
    </xf>
    <xf numFmtId="165" fontId="10" fillId="34" borderId="47" xfId="3" applyNumberFormat="1" applyFont="1" applyFill="1" applyBorder="1" applyAlignment="1" applyProtection="1">
      <alignment horizontal="center" vertical="center"/>
    </xf>
    <xf numFmtId="0" fontId="10" fillId="8" borderId="5" xfId="2" applyFont="1" applyFill="1" applyBorder="1" applyAlignment="1">
      <alignment horizontal="center" vertical="center"/>
    </xf>
    <xf numFmtId="0" fontId="10" fillId="8" borderId="21" xfId="2" applyFont="1" applyFill="1" applyBorder="1" applyAlignment="1">
      <alignment horizontal="center" vertical="center"/>
    </xf>
    <xf numFmtId="0" fontId="10" fillId="8" borderId="62" xfId="2" applyFont="1" applyFill="1" applyBorder="1" applyAlignment="1">
      <alignment horizontal="center" vertical="center"/>
    </xf>
    <xf numFmtId="44" fontId="10" fillId="34" borderId="21" xfId="3" applyFont="1" applyFill="1" applyBorder="1" applyAlignment="1" applyProtection="1">
      <alignment horizontal="center" vertical="center"/>
    </xf>
    <xf numFmtId="0" fontId="10" fillId="8" borderId="24" xfId="2" applyFont="1" applyFill="1" applyBorder="1" applyAlignment="1">
      <alignment horizontal="center" vertical="center"/>
    </xf>
    <xf numFmtId="0" fontId="10" fillId="8" borderId="25" xfId="2" applyFont="1" applyFill="1" applyBorder="1" applyAlignment="1">
      <alignment horizontal="center" vertical="center"/>
    </xf>
    <xf numFmtId="0" fontId="10" fillId="8" borderId="63" xfId="2" applyFont="1" applyFill="1" applyBorder="1" applyAlignment="1">
      <alignment horizontal="center" vertical="center"/>
    </xf>
    <xf numFmtId="44" fontId="10" fillId="34" borderId="25" xfId="3" applyFont="1" applyFill="1" applyBorder="1" applyAlignment="1" applyProtection="1">
      <alignment horizontal="center" vertical="center"/>
    </xf>
    <xf numFmtId="0" fontId="13" fillId="12" borderId="27" xfId="2" applyFont="1" applyFill="1" applyBorder="1" applyAlignment="1">
      <alignment horizontal="center" vertical="center"/>
    </xf>
    <xf numFmtId="0" fontId="13" fillId="12" borderId="42" xfId="2" applyFont="1" applyFill="1" applyBorder="1" applyAlignment="1">
      <alignment horizontal="center" vertical="center"/>
    </xf>
    <xf numFmtId="0" fontId="13" fillId="12" borderId="28" xfId="2" applyFont="1" applyFill="1" applyBorder="1" applyAlignment="1">
      <alignment horizontal="center" vertical="center"/>
    </xf>
    <xf numFmtId="0" fontId="13" fillId="8" borderId="16" xfId="2" applyFont="1" applyFill="1" applyBorder="1" applyAlignment="1">
      <alignment horizontal="center" vertical="center"/>
    </xf>
    <xf numFmtId="0" fontId="13" fillId="12" borderId="22" xfId="2" applyFont="1" applyFill="1" applyBorder="1" applyAlignment="1">
      <alignment horizontal="center" vertical="center"/>
    </xf>
    <xf numFmtId="0" fontId="13" fillId="12" borderId="43" xfId="2" applyFont="1" applyFill="1" applyBorder="1" applyAlignment="1">
      <alignment horizontal="center" vertical="center"/>
    </xf>
    <xf numFmtId="0" fontId="13" fillId="12" borderId="23" xfId="2" applyFont="1" applyFill="1" applyBorder="1" applyAlignment="1">
      <alignment horizontal="center" vertical="center"/>
    </xf>
    <xf numFmtId="0" fontId="10" fillId="0" borderId="30" xfId="2" applyFont="1" applyBorder="1" applyAlignment="1">
      <alignment horizontal="center" vertical="center" textRotation="90" wrapText="1"/>
    </xf>
    <xf numFmtId="0" fontId="10" fillId="0" borderId="26" xfId="2" applyFont="1" applyBorder="1" applyAlignment="1">
      <alignment horizontal="center" vertical="center" textRotation="90" wrapText="1"/>
    </xf>
    <xf numFmtId="165" fontId="10" fillId="8" borderId="47" xfId="3" applyNumberFormat="1" applyFont="1" applyFill="1" applyBorder="1" applyAlignment="1" applyProtection="1">
      <alignment horizontal="center" vertical="center"/>
    </xf>
    <xf numFmtId="44" fontId="10" fillId="8" borderId="21" xfId="3" applyFont="1" applyFill="1" applyBorder="1" applyAlignment="1" applyProtection="1">
      <alignment horizontal="center" vertical="center"/>
    </xf>
    <xf numFmtId="44" fontId="10" fillId="8" borderId="25" xfId="3" applyFont="1" applyFill="1" applyBorder="1" applyAlignment="1" applyProtection="1">
      <alignment horizontal="center" vertical="center"/>
    </xf>
    <xf numFmtId="44" fontId="10" fillId="4" borderId="21" xfId="2" applyNumberFormat="1" applyFont="1" applyFill="1" applyBorder="1" applyAlignment="1">
      <alignment horizontal="center" vertical="center"/>
    </xf>
    <xf numFmtId="44" fontId="10" fillId="4" borderId="25" xfId="2" applyNumberFormat="1" applyFont="1" applyFill="1" applyBorder="1" applyAlignment="1">
      <alignment horizontal="center" vertical="center"/>
    </xf>
    <xf numFmtId="166" fontId="11" fillId="4" borderId="14" xfId="2" applyNumberFormat="1" applyFont="1" applyFill="1" applyBorder="1" applyAlignment="1">
      <alignment horizontal="center" vertical="center"/>
    </xf>
    <xf numFmtId="166" fontId="11" fillId="4" borderId="60" xfId="2" applyNumberFormat="1" applyFont="1" applyFill="1" applyBorder="1" applyAlignment="1">
      <alignment horizontal="center" vertical="center"/>
    </xf>
    <xf numFmtId="0" fontId="10" fillId="4" borderId="3" xfId="2" applyFont="1" applyFill="1" applyBorder="1" applyAlignment="1">
      <alignment horizontal="center" vertical="center"/>
    </xf>
    <xf numFmtId="0" fontId="10" fillId="4" borderId="17" xfId="2" applyFont="1" applyFill="1" applyBorder="1" applyAlignment="1">
      <alignment horizontal="center" vertical="center"/>
    </xf>
    <xf numFmtId="44" fontId="10" fillId="4" borderId="20" xfId="2" applyNumberFormat="1" applyFont="1" applyFill="1" applyBorder="1" applyAlignment="1">
      <alignment horizontal="center" vertical="center"/>
    </xf>
    <xf numFmtId="166" fontId="11" fillId="4" borderId="54" xfId="2" applyNumberFormat="1" applyFont="1" applyFill="1" applyBorder="1" applyAlignment="1">
      <alignment horizontal="center" vertical="center"/>
    </xf>
    <xf numFmtId="166" fontId="11" fillId="4" borderId="56" xfId="2" applyNumberFormat="1" applyFont="1" applyFill="1" applyBorder="1" applyAlignment="1">
      <alignment horizontal="center" vertical="center"/>
    </xf>
    <xf numFmtId="166" fontId="11" fillId="4" borderId="55" xfId="2" applyNumberFormat="1" applyFont="1" applyFill="1" applyBorder="1" applyAlignment="1">
      <alignment horizontal="center" vertical="center"/>
    </xf>
    <xf numFmtId="166" fontId="11" fillId="4" borderId="9" xfId="2" applyNumberFormat="1" applyFont="1" applyFill="1" applyBorder="1" applyAlignment="1">
      <alignment horizontal="center" vertical="center"/>
    </xf>
    <xf numFmtId="166" fontId="11" fillId="4" borderId="59" xfId="2" applyNumberFormat="1" applyFont="1" applyFill="1" applyBorder="1" applyAlignment="1">
      <alignment horizontal="center" vertical="center"/>
    </xf>
    <xf numFmtId="0" fontId="10" fillId="4" borderId="27" xfId="2" applyFont="1" applyFill="1" applyBorder="1" applyAlignment="1">
      <alignment horizontal="center" vertical="center"/>
    </xf>
    <xf numFmtId="0" fontId="10" fillId="4" borderId="28" xfId="2" applyFont="1" applyFill="1" applyBorder="1" applyAlignment="1">
      <alignment horizontal="center" vertical="center"/>
    </xf>
    <xf numFmtId="166" fontId="11" fillId="4" borderId="50" xfId="2" applyNumberFormat="1" applyFont="1" applyFill="1" applyBorder="1" applyAlignment="1">
      <alignment horizontal="center" vertical="center"/>
    </xf>
    <xf numFmtId="166" fontId="11" fillId="4" borderId="51" xfId="2" applyNumberFormat="1" applyFont="1" applyFill="1" applyBorder="1" applyAlignment="1">
      <alignment horizontal="center" vertical="center"/>
    </xf>
    <xf numFmtId="0" fontId="57" fillId="20" borderId="50" xfId="2" applyFont="1" applyFill="1" applyBorder="1" applyAlignment="1">
      <alignment horizontal="left" vertical="center"/>
    </xf>
    <xf numFmtId="0" fontId="57" fillId="20" borderId="49" xfId="2" applyFont="1" applyFill="1" applyBorder="1" applyAlignment="1">
      <alignment horizontal="left" vertical="center"/>
    </xf>
    <xf numFmtId="0" fontId="57" fillId="20" borderId="69" xfId="2" applyFont="1" applyFill="1" applyBorder="1" applyAlignment="1">
      <alignment horizontal="left" vertical="center"/>
    </xf>
    <xf numFmtId="0" fontId="33" fillId="20" borderId="7" xfId="2" applyFont="1" applyFill="1" applyBorder="1" applyAlignment="1">
      <alignment horizontal="left"/>
    </xf>
    <xf numFmtId="0" fontId="33" fillId="20" borderId="72" xfId="2" applyFont="1" applyFill="1" applyBorder="1" applyAlignment="1">
      <alignment horizontal="left"/>
    </xf>
    <xf numFmtId="0" fontId="57" fillId="20" borderId="27" xfId="2" applyFont="1" applyFill="1" applyBorder="1" applyAlignment="1">
      <alignment horizontal="left" vertical="center"/>
    </xf>
    <xf numFmtId="0" fontId="57" fillId="20" borderId="42" xfId="2" applyFont="1" applyFill="1" applyBorder="1" applyAlignment="1">
      <alignment horizontal="left" vertical="center"/>
    </xf>
    <xf numFmtId="0" fontId="57" fillId="20" borderId="44" xfId="2" applyFont="1" applyFill="1" applyBorder="1" applyAlignment="1">
      <alignment horizontal="left" vertical="center"/>
    </xf>
    <xf numFmtId="0" fontId="17" fillId="0" borderId="10" xfId="2" applyFont="1" applyBorder="1" applyAlignment="1">
      <alignment horizontal="center" vertical="center" wrapText="1"/>
    </xf>
    <xf numFmtId="0" fontId="17" fillId="0" borderId="13" xfId="2" applyFont="1" applyBorder="1" applyAlignment="1">
      <alignment horizontal="center" vertical="center" wrapText="1"/>
    </xf>
    <xf numFmtId="0" fontId="1" fillId="0" borderId="27" xfId="2" applyFont="1" applyBorder="1" applyAlignment="1">
      <alignment horizontal="left" vertical="center"/>
    </xf>
    <xf numFmtId="0" fontId="1" fillId="0" borderId="42" xfId="2" applyFont="1" applyBorder="1" applyAlignment="1">
      <alignment horizontal="left" vertical="center"/>
    </xf>
    <xf numFmtId="0" fontId="1" fillId="0" borderId="44" xfId="2" applyFont="1" applyBorder="1" applyAlignment="1">
      <alignment horizontal="left" vertical="center"/>
    </xf>
    <xf numFmtId="166" fontId="11" fillId="31" borderId="55" xfId="2" applyNumberFormat="1" applyFont="1" applyFill="1" applyBorder="1" applyAlignment="1">
      <alignment horizontal="center" vertical="center"/>
    </xf>
    <xf numFmtId="166" fontId="11" fillId="31" borderId="56" xfId="2" applyNumberFormat="1" applyFont="1" applyFill="1" applyBorder="1" applyAlignment="1">
      <alignment horizontal="center" vertical="center"/>
    </xf>
    <xf numFmtId="0" fontId="10" fillId="31" borderId="27" xfId="2" applyFont="1" applyFill="1" applyBorder="1" applyAlignment="1">
      <alignment horizontal="center" vertical="center"/>
    </xf>
    <xf numFmtId="0" fontId="10" fillId="31" borderId="28" xfId="2" applyFont="1" applyFill="1" applyBorder="1" applyAlignment="1">
      <alignment horizontal="center" vertical="center"/>
    </xf>
    <xf numFmtId="166" fontId="11" fillId="31" borderId="50" xfId="2" applyNumberFormat="1" applyFont="1" applyFill="1" applyBorder="1" applyAlignment="1">
      <alignment horizontal="center" vertical="center"/>
    </xf>
    <xf numFmtId="166" fontId="11" fillId="31" borderId="51" xfId="2" applyNumberFormat="1" applyFont="1" applyFill="1" applyBorder="1" applyAlignment="1">
      <alignment horizontal="center" vertical="center"/>
    </xf>
    <xf numFmtId="166" fontId="11" fillId="31" borderId="54" xfId="2" applyNumberFormat="1" applyFont="1" applyFill="1" applyBorder="1" applyAlignment="1">
      <alignment horizontal="center" vertical="center"/>
    </xf>
    <xf numFmtId="166" fontId="11" fillId="31" borderId="9" xfId="2" applyNumberFormat="1" applyFont="1" applyFill="1" applyBorder="1" applyAlignment="1">
      <alignment horizontal="center" vertical="center"/>
    </xf>
    <xf numFmtId="166" fontId="11" fillId="31" borderId="59" xfId="2" applyNumberFormat="1" applyFont="1" applyFill="1" applyBorder="1" applyAlignment="1">
      <alignment horizontal="center" vertical="center"/>
    </xf>
    <xf numFmtId="166" fontId="11" fillId="31" borderId="14" xfId="2" applyNumberFormat="1" applyFont="1" applyFill="1" applyBorder="1" applyAlignment="1">
      <alignment horizontal="center" vertical="center"/>
    </xf>
    <xf numFmtId="166" fontId="11" fillId="31" borderId="60" xfId="2" applyNumberFormat="1" applyFont="1" applyFill="1" applyBorder="1" applyAlignment="1">
      <alignment horizontal="center" vertical="center"/>
    </xf>
    <xf numFmtId="0" fontId="10" fillId="31" borderId="3" xfId="2" applyFont="1" applyFill="1" applyBorder="1" applyAlignment="1">
      <alignment horizontal="center" vertical="center"/>
    </xf>
    <xf numFmtId="0" fontId="10" fillId="31" borderId="17" xfId="2" applyFont="1" applyFill="1" applyBorder="1" applyAlignment="1">
      <alignment horizontal="center" vertical="center"/>
    </xf>
    <xf numFmtId="44" fontId="10" fillId="31" borderId="20" xfId="2" applyNumberFormat="1" applyFont="1" applyFill="1" applyBorder="1" applyAlignment="1">
      <alignment horizontal="center" vertical="center"/>
    </xf>
    <xf numFmtId="44" fontId="10" fillId="31" borderId="21" xfId="2" applyNumberFormat="1" applyFont="1" applyFill="1" applyBorder="1" applyAlignment="1">
      <alignment horizontal="center" vertical="center"/>
    </xf>
    <xf numFmtId="44" fontId="10" fillId="31" borderId="25" xfId="2" applyNumberFormat="1" applyFont="1" applyFill="1" applyBorder="1" applyAlignment="1">
      <alignment horizontal="center" vertical="center"/>
    </xf>
    <xf numFmtId="165" fontId="10" fillId="8" borderId="61" xfId="3" applyNumberFormat="1" applyFont="1" applyFill="1" applyBorder="1" applyAlignment="1" applyProtection="1">
      <alignment horizontal="center" vertical="center"/>
    </xf>
    <xf numFmtId="165" fontId="10" fillId="8" borderId="69" xfId="3" applyNumberFormat="1" applyFont="1" applyFill="1" applyBorder="1" applyAlignment="1" applyProtection="1">
      <alignment horizontal="center" vertical="center"/>
    </xf>
    <xf numFmtId="44" fontId="10" fillId="8" borderId="62" xfId="3" applyFont="1" applyFill="1" applyBorder="1" applyAlignment="1" applyProtection="1">
      <alignment horizontal="center" vertical="center"/>
    </xf>
    <xf numFmtId="44" fontId="10" fillId="8" borderId="34" xfId="3" applyFont="1" applyFill="1" applyBorder="1" applyAlignment="1" applyProtection="1">
      <alignment horizontal="center" vertical="center"/>
    </xf>
    <xf numFmtId="44" fontId="10" fillId="8" borderId="63" xfId="3" applyFont="1" applyFill="1" applyBorder="1" applyAlignment="1" applyProtection="1">
      <alignment horizontal="center" vertical="center"/>
    </xf>
    <xf numFmtId="44" fontId="10" fillId="8" borderId="33" xfId="3" applyFont="1" applyFill="1" applyBorder="1" applyAlignment="1" applyProtection="1">
      <alignment horizontal="center" vertical="center"/>
    </xf>
    <xf numFmtId="0" fontId="59" fillId="0" borderId="10" xfId="2" applyFont="1" applyBorder="1" applyAlignment="1">
      <alignment horizontal="left" vertical="center" wrapText="1"/>
    </xf>
    <xf numFmtId="0" fontId="59" fillId="0" borderId="13" xfId="2" applyFont="1" applyBorder="1" applyAlignment="1">
      <alignment horizontal="left" vertical="center" wrapText="1"/>
    </xf>
    <xf numFmtId="44" fontId="10" fillId="34" borderId="61" xfId="2" applyNumberFormat="1" applyFont="1" applyFill="1" applyBorder="1" applyAlignment="1">
      <alignment horizontal="center" vertical="center"/>
    </xf>
    <xf numFmtId="44" fontId="10" fillId="34" borderId="69" xfId="2" applyNumberFormat="1" applyFont="1" applyFill="1" applyBorder="1" applyAlignment="1">
      <alignment horizontal="center" vertical="center"/>
    </xf>
    <xf numFmtId="0" fontId="4" fillId="0" borderId="70" xfId="2" applyFont="1" applyBorder="1" applyAlignment="1">
      <alignment horizontal="center"/>
    </xf>
    <xf numFmtId="0" fontId="4" fillId="0" borderId="71" xfId="2" applyFont="1" applyBorder="1" applyAlignment="1">
      <alignment horizontal="center"/>
    </xf>
    <xf numFmtId="0" fontId="4" fillId="0" borderId="27" xfId="2" applyFont="1" applyBorder="1" applyAlignment="1">
      <alignment horizontal="center"/>
    </xf>
    <xf numFmtId="0" fontId="4" fillId="0" borderId="42" xfId="2" applyFont="1" applyBorder="1" applyAlignment="1">
      <alignment horizontal="center"/>
    </xf>
    <xf numFmtId="0" fontId="4" fillId="0" borderId="28" xfId="2" applyFont="1" applyBorder="1" applyAlignment="1">
      <alignment horizontal="center"/>
    </xf>
    <xf numFmtId="0" fontId="3" fillId="0" borderId="5" xfId="2" applyBorder="1" applyAlignment="1">
      <alignment horizontal="center"/>
    </xf>
    <xf numFmtId="0" fontId="3" fillId="0" borderId="21" xfId="2" applyBorder="1" applyAlignment="1">
      <alignment horizontal="center"/>
    </xf>
    <xf numFmtId="0" fontId="3" fillId="0" borderId="24" xfId="2" applyBorder="1" applyAlignment="1">
      <alignment horizontal="center"/>
    </xf>
    <xf numFmtId="0" fontId="3" fillId="0" borderId="25" xfId="2" applyBorder="1" applyAlignment="1">
      <alignment horizontal="center"/>
    </xf>
    <xf numFmtId="0" fontId="3" fillId="0" borderId="12" xfId="2" applyBorder="1" applyAlignment="1">
      <alignment horizontal="center"/>
    </xf>
    <xf numFmtId="0" fontId="3" fillId="0" borderId="67" xfId="2" applyBorder="1" applyAlignment="1">
      <alignment horizontal="center"/>
    </xf>
    <xf numFmtId="0" fontId="2" fillId="0" borderId="30" xfId="2" applyFont="1" applyBorder="1" applyAlignment="1">
      <alignment horizontal="center" vertical="center" textRotation="90" wrapText="1"/>
    </xf>
    <xf numFmtId="0" fontId="2" fillId="0" borderId="26" xfId="2" applyFont="1" applyBorder="1" applyAlignment="1">
      <alignment horizontal="center" vertical="center" textRotation="90" wrapText="1"/>
    </xf>
    <xf numFmtId="0" fontId="4" fillId="0" borderId="70" xfId="2" applyFont="1" applyBorder="1" applyAlignment="1">
      <alignment horizontal="center" vertical="center"/>
    </xf>
    <xf numFmtId="0" fontId="4" fillId="0" borderId="71" xfId="2" applyFont="1" applyBorder="1" applyAlignment="1">
      <alignment horizontal="center" vertical="center"/>
    </xf>
    <xf numFmtId="0" fontId="3" fillId="0" borderId="70" xfId="2" applyBorder="1" applyAlignment="1">
      <alignment horizontal="center"/>
    </xf>
    <xf numFmtId="0" fontId="3" fillId="0" borderId="71" xfId="2" applyBorder="1" applyAlignment="1">
      <alignment horizontal="center"/>
    </xf>
    <xf numFmtId="49" fontId="1" fillId="14" borderId="54" xfId="1" applyNumberFormat="1" applyFill="1" applyBorder="1" applyAlignment="1" applyProtection="1">
      <protection locked="0"/>
    </xf>
    <xf numFmtId="0" fontId="1" fillId="0" borderId="0" xfId="1" applyAlignment="1"/>
  </cellXfs>
  <cellStyles count="11">
    <cellStyle name="Milliers" xfId="10" builtinId="3"/>
    <cellStyle name="Monétaire 2" xfId="3" xr:uid="{C4F9570A-4078-4B44-B281-F3D2B189D2F8}"/>
    <cellStyle name="Monétaire 5" xfId="8" xr:uid="{363CDCEF-8F71-444C-8C4D-29393ABDE602}"/>
    <cellStyle name="Monétaire_exemple Estimé Tableau 2" xfId="7" xr:uid="{5B5B6FFB-7AAB-4E43-BD1B-73EE04170E2C}"/>
    <cellStyle name="Normal" xfId="0" builtinId="0"/>
    <cellStyle name="Normal 10 2" xfId="6" xr:uid="{A8945883-3685-4E28-B11C-657C25830717}"/>
    <cellStyle name="Normal 2" xfId="2" xr:uid="{01EF91AE-74D8-46FC-A5DB-83B9E30FF4EA}"/>
    <cellStyle name="Normal 2 2" xfId="4" xr:uid="{6F3E320F-57CE-4BD2-B740-B1C22C27D0C3}"/>
    <cellStyle name="Normal 2 4 2 2" xfId="9" xr:uid="{A8C2CE89-DF7E-4A85-8568-CF41A8E20A01}"/>
    <cellStyle name="Normal 3" xfId="1" xr:uid="{76D1954B-D470-4467-BF32-F7EAAF7EF889}"/>
    <cellStyle name="Pourcentage 2" xfId="5" xr:uid="{75B8E370-2732-4CA8-9535-8B091BDE5107}"/>
  </cellStyles>
  <dxfs count="0"/>
  <tableStyles count="0" defaultTableStyle="TableStyleMedium2" defaultPivotStyle="PivotStyleLight16"/>
  <colors>
    <mruColors>
      <color rgb="FFD9FFEA"/>
      <color rgb="FFFF6600"/>
      <color rgb="FF66FF33"/>
      <color rgb="FF66FF66"/>
      <color rgb="FF009644"/>
      <color rgb="FFCC66FF"/>
      <color rgb="FFCC00FF"/>
      <color rgb="FFE4C9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114300</xdr:colOff>
      <xdr:row>1</xdr:row>
      <xdr:rowOff>90488</xdr:rowOff>
    </xdr:from>
    <xdr:to>
      <xdr:col>2</xdr:col>
      <xdr:colOff>1635579</xdr:colOff>
      <xdr:row>4</xdr:row>
      <xdr:rowOff>14288</xdr:rowOff>
    </xdr:to>
    <xdr:pic>
      <xdr:nvPicPr>
        <xdr:cNvPr id="2" name="Picture 1" descr="logo_hq_couleur">
          <a:extLst>
            <a:ext uri="{FF2B5EF4-FFF2-40B4-BE49-F238E27FC236}">
              <a16:creationId xmlns:a16="http://schemas.microsoft.com/office/drawing/2014/main" id="{8BCDE842-FA4C-45CB-A823-F4505409E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900" y="280988"/>
          <a:ext cx="1521279"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3</xdr:col>
      <xdr:colOff>0</xdr:colOff>
      <xdr:row>3</xdr:row>
      <xdr:rowOff>85725</xdr:rowOff>
    </xdr:to>
    <xdr:pic>
      <xdr:nvPicPr>
        <xdr:cNvPr id="2" name="Picture 1" descr="logo_hq_couleur">
          <a:extLst>
            <a:ext uri="{FF2B5EF4-FFF2-40B4-BE49-F238E27FC236}">
              <a16:creationId xmlns:a16="http://schemas.microsoft.com/office/drawing/2014/main" id="{4A82C2D5-FC24-4AC1-BA65-52CA9FE2C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1925"/>
          <a:ext cx="141922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114300</xdr:colOff>
      <xdr:row>1</xdr:row>
      <xdr:rowOff>90488</xdr:rowOff>
    </xdr:from>
    <xdr:to>
      <xdr:col>2</xdr:col>
      <xdr:colOff>1635579</xdr:colOff>
      <xdr:row>4</xdr:row>
      <xdr:rowOff>14288</xdr:rowOff>
    </xdr:to>
    <xdr:pic>
      <xdr:nvPicPr>
        <xdr:cNvPr id="2" name="Picture 1" descr="logo_hq_couleur">
          <a:extLst>
            <a:ext uri="{FF2B5EF4-FFF2-40B4-BE49-F238E27FC236}">
              <a16:creationId xmlns:a16="http://schemas.microsoft.com/office/drawing/2014/main" id="{34271D20-430B-449F-ADF8-457F940B0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900" y="280988"/>
          <a:ext cx="1521279"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M2624\Downloads\03_AM00XXXX_FS_Rev.0.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lh.hydro.qc.ca/Users/da6242/AppData/Local/Microsoft/Windows/Temporary%20Internet%20Files/Content.Outlook/RBDO2RO0/Copie%20de%20FS%20Rev%200(Unitaire%20et%20forfaitaire_postes%20et%20lignes_Z1%20Z2)%202017%2003%20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 global"/>
      <sheetName val="Liste des modifications"/>
      <sheetName val="Poste 10"/>
      <sheetName val="Poste 20"/>
      <sheetName val="Poste 30"/>
      <sheetName val="Qualifications TRAVAUX APO "/>
      <sheetName val="Qualifications SERVICES APO"/>
      <sheetName val="Qualifications Sous-trait APO"/>
    </sheetNames>
    <sheetDataSet>
      <sheetData sheetId="0"/>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 globale"/>
      <sheetName val="FS partielle"/>
      <sheetName val="Liste des modifications"/>
      <sheetName val="Poste 10"/>
      <sheetName val="Poste 10 (direct+ind dét.)"/>
      <sheetName val="Poste 10 (direct + ind total)"/>
      <sheetName val="Capacité de réalisation "/>
      <sheetName val="Prix unitaires fermes_Ligne"/>
      <sheetName val="Liste des RDT"/>
      <sheetName val="Qualif_Ligne&amp;Déb."/>
      <sheetName val="Qualif"/>
      <sheetName val="Programme_Ligne&amp;Déb."/>
      <sheetName val="Programme"/>
      <sheetName val="Sous-traitance"/>
      <sheetName val="Détails supp. requis_Ligne"/>
      <sheetName val="Détails supp. requis_Déb."/>
      <sheetName val="Prév. occ. camp."/>
      <sheetName val="SST-Registre des risques"/>
      <sheetName val="SST-Matrice"/>
      <sheetName val="SST-Liste des facteurs"/>
      <sheetName val="SST-EXEMPLE registre"/>
      <sheetName val="Feuil10"/>
      <sheetName val="Quest SST 2"/>
      <sheetName val="Quest SST 3"/>
      <sheetName val="Quest SST 4"/>
      <sheetName val="Quest SST 5"/>
      <sheetName val="Quest SST 6"/>
      <sheetName val="Quest SST 7"/>
      <sheetName val="Quest SST 8"/>
      <sheetName val="Renseignements Trav"/>
      <sheetName val="Renseignements Ser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5A7E5-4BC3-439F-9712-7CB0315C836F}">
  <sheetPr>
    <tabColor rgb="FF002060"/>
  </sheetPr>
  <dimension ref="A1:J18"/>
  <sheetViews>
    <sheetView showGridLines="0" tabSelected="1" view="pageBreakPreview" zoomScale="90" zoomScaleNormal="100" zoomScaleSheetLayoutView="90" workbookViewId="0">
      <selection sqref="A1:XFD1048576"/>
    </sheetView>
  </sheetViews>
  <sheetFormatPr defaultColWidth="11.42578125" defaultRowHeight="12.75"/>
  <cols>
    <col min="1" max="1" width="2.140625" style="521" customWidth="1"/>
    <col min="2" max="2" width="2.85546875" style="521" customWidth="1"/>
    <col min="3" max="3" width="11.42578125" style="521" customWidth="1"/>
    <col min="4" max="4" width="14.28515625" style="521" customWidth="1"/>
    <col min="5" max="5" width="28.5703125" style="521" customWidth="1"/>
    <col min="6" max="6" width="10" style="521" customWidth="1"/>
    <col min="7" max="7" width="11.42578125" style="521"/>
    <col min="8" max="8" width="13.85546875" style="521" customWidth="1"/>
    <col min="9" max="9" width="9.85546875" style="521" customWidth="1"/>
    <col min="10" max="10" width="5.140625" style="521" customWidth="1"/>
    <col min="11" max="16384" width="11.42578125" style="521"/>
  </cols>
  <sheetData>
    <row r="1" spans="1:10" ht="13.5" thickBot="1">
      <c r="G1" s="522"/>
      <c r="H1" s="522"/>
      <c r="I1" s="522"/>
    </row>
    <row r="2" spans="1:10">
      <c r="G2" s="523" t="s">
        <v>0</v>
      </c>
    </row>
    <row r="3" spans="1:10">
      <c r="G3" s="524" t="s">
        <v>1</v>
      </c>
    </row>
    <row r="4" spans="1:10" ht="21.6" customHeight="1">
      <c r="F4" s="521" t="s">
        <v>2</v>
      </c>
    </row>
    <row r="5" spans="1:10" ht="26.25" customHeight="1">
      <c r="A5" s="525"/>
      <c r="B5" s="544" t="s">
        <v>3</v>
      </c>
      <c r="C5" s="544"/>
      <c r="D5" s="544"/>
      <c r="E5" s="544"/>
      <c r="F5" s="544"/>
      <c r="G5" s="544"/>
      <c r="H5" s="544"/>
      <c r="I5" s="544"/>
    </row>
    <row r="6" spans="1:10" ht="12.75" customHeight="1" thickBot="1">
      <c r="A6" s="526"/>
      <c r="B6" s="526"/>
      <c r="C6" s="526"/>
      <c r="D6" s="526"/>
      <c r="E6" s="526"/>
      <c r="F6" s="526"/>
      <c r="G6" s="526"/>
      <c r="H6" s="526"/>
      <c r="I6" s="526"/>
      <c r="J6" s="526"/>
    </row>
    <row r="7" spans="1:10" ht="27" customHeight="1" thickBot="1">
      <c r="B7" s="545" t="s">
        <v>4</v>
      </c>
      <c r="C7" s="546"/>
      <c r="D7" s="528" t="s">
        <v>5</v>
      </c>
      <c r="E7" s="527" t="s">
        <v>6</v>
      </c>
      <c r="F7" s="545" t="s">
        <v>7</v>
      </c>
      <c r="G7" s="547"/>
      <c r="H7" s="547"/>
      <c r="I7" s="546"/>
    </row>
    <row r="8" spans="1:10" ht="27" customHeight="1">
      <c r="B8" s="548">
        <v>0</v>
      </c>
      <c r="C8" s="549"/>
      <c r="D8" s="529" t="s">
        <v>8</v>
      </c>
      <c r="E8" s="530" t="s">
        <v>8</v>
      </c>
      <c r="F8" s="548" t="s">
        <v>9</v>
      </c>
      <c r="G8" s="550"/>
      <c r="H8" s="550"/>
      <c r="I8" s="549"/>
    </row>
    <row r="9" spans="1:10" ht="51">
      <c r="B9" s="539">
        <v>1</v>
      </c>
      <c r="C9" s="540"/>
      <c r="D9" s="532">
        <v>2</v>
      </c>
      <c r="E9" s="533" t="s">
        <v>10</v>
      </c>
      <c r="F9" s="541" t="s">
        <v>11</v>
      </c>
      <c r="G9" s="542"/>
      <c r="H9" s="542"/>
      <c r="I9" s="543"/>
    </row>
    <row r="10" spans="1:10" ht="27" customHeight="1">
      <c r="B10" s="539"/>
      <c r="C10" s="540"/>
      <c r="D10" s="532"/>
      <c r="E10" s="531"/>
      <c r="F10" s="539"/>
      <c r="G10" s="551"/>
      <c r="H10" s="551"/>
      <c r="I10" s="540"/>
    </row>
    <row r="11" spans="1:10" ht="27" customHeight="1">
      <c r="B11" s="539"/>
      <c r="C11" s="540"/>
      <c r="D11" s="532"/>
      <c r="E11" s="531"/>
      <c r="F11" s="539"/>
      <c r="G11" s="551"/>
      <c r="H11" s="551"/>
      <c r="I11" s="540"/>
    </row>
    <row r="12" spans="1:10" ht="27" customHeight="1">
      <c r="B12" s="539"/>
      <c r="C12" s="540"/>
      <c r="D12" s="532"/>
      <c r="E12" s="531"/>
      <c r="F12" s="539"/>
      <c r="G12" s="551"/>
      <c r="H12" s="551"/>
      <c r="I12" s="540"/>
    </row>
    <row r="13" spans="1:10" ht="27" customHeight="1">
      <c r="B13" s="539"/>
      <c r="C13" s="540"/>
      <c r="D13" s="532"/>
      <c r="E13" s="531"/>
      <c r="F13" s="539"/>
      <c r="G13" s="551"/>
      <c r="H13" s="551"/>
      <c r="I13" s="540"/>
    </row>
    <row r="14" spans="1:10" ht="27" customHeight="1">
      <c r="B14" s="539"/>
      <c r="C14" s="540"/>
      <c r="D14" s="532"/>
      <c r="E14" s="531"/>
      <c r="F14" s="539"/>
      <c r="G14" s="551"/>
      <c r="H14" s="551"/>
      <c r="I14" s="540"/>
    </row>
    <row r="15" spans="1:10" ht="27" customHeight="1">
      <c r="B15" s="539"/>
      <c r="C15" s="540"/>
      <c r="D15" s="532"/>
      <c r="E15" s="531"/>
      <c r="F15" s="539"/>
      <c r="G15" s="551"/>
      <c r="H15" s="551"/>
      <c r="I15" s="540"/>
    </row>
    <row r="16" spans="1:10" ht="27" customHeight="1" thickBot="1">
      <c r="B16" s="552"/>
      <c r="C16" s="553"/>
      <c r="D16" s="535"/>
      <c r="E16" s="534"/>
      <c r="F16" s="552"/>
      <c r="G16" s="554"/>
      <c r="H16" s="554"/>
      <c r="I16" s="553"/>
    </row>
    <row r="18" spans="2:5" ht="23.25">
      <c r="B18" s="536" t="s">
        <v>12</v>
      </c>
      <c r="C18" s="537" t="s">
        <v>13</v>
      </c>
      <c r="D18" s="537"/>
      <c r="E18" s="537"/>
    </row>
  </sheetData>
  <sheetProtection password="EBC7" sheet="1" selectLockedCells="1"/>
  <mergeCells count="21">
    <mergeCell ref="B16:C16"/>
    <mergeCell ref="F16:I16"/>
    <mergeCell ref="B13:C13"/>
    <mergeCell ref="F13:I13"/>
    <mergeCell ref="B14:C14"/>
    <mergeCell ref="F14:I14"/>
    <mergeCell ref="B15:C15"/>
    <mergeCell ref="F15:I15"/>
    <mergeCell ref="B10:C10"/>
    <mergeCell ref="F10:I10"/>
    <mergeCell ref="B11:C11"/>
    <mergeCell ref="F11:I11"/>
    <mergeCell ref="B12:C12"/>
    <mergeCell ref="F12:I12"/>
    <mergeCell ref="B9:C9"/>
    <mergeCell ref="F9:I9"/>
    <mergeCell ref="B5:I5"/>
    <mergeCell ref="B7:C7"/>
    <mergeCell ref="F7:I7"/>
    <mergeCell ref="B8:C8"/>
    <mergeCell ref="F8:I8"/>
  </mergeCells>
  <pageMargins left="0.7" right="0.7" top="0.75" bottom="0.75" header="0.3" footer="0.3"/>
  <pageSetup paperSize="119" orientation="portrait" r:id="rId1"/>
  <headerFooter>
    <oddHeader>&amp;R&amp;"Calibri"&amp;12&amp;K000000Confidentiel une fois rempli&amp;1#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AC779-490E-4F5A-9367-18156FA70ADB}">
  <sheetPr>
    <tabColor rgb="FF002060"/>
  </sheetPr>
  <dimension ref="B2:I55"/>
  <sheetViews>
    <sheetView showGridLines="0" workbookViewId="0">
      <selection sqref="A1:XFD1048576"/>
    </sheetView>
  </sheetViews>
  <sheetFormatPr defaultColWidth="11.42578125" defaultRowHeight="12.75"/>
  <cols>
    <col min="1" max="2" width="1.7109375" style="123" customWidth="1"/>
    <col min="3" max="5" width="11.42578125" style="123"/>
    <col min="6" max="6" width="58.140625" style="123" customWidth="1"/>
    <col min="7" max="8" width="1.7109375" style="123" customWidth="1"/>
    <col min="9" max="9" width="10.7109375" style="123" customWidth="1"/>
    <col min="10" max="16384" width="11.42578125" style="123"/>
  </cols>
  <sheetData>
    <row r="2" spans="2:9" ht="13.5" thickBot="1"/>
    <row r="3" spans="2:9" ht="13.5" thickBot="1">
      <c r="B3" s="124"/>
      <c r="C3" s="125"/>
      <c r="D3" s="125"/>
      <c r="E3" s="125"/>
      <c r="F3" s="125"/>
      <c r="G3" s="126"/>
    </row>
    <row r="4" spans="2:9" ht="34.5" customHeight="1" thickBot="1">
      <c r="B4" s="127"/>
      <c r="C4" s="557" t="s">
        <v>14</v>
      </c>
      <c r="D4" s="558"/>
      <c r="E4" s="558"/>
      <c r="F4" s="559"/>
      <c r="G4" s="128"/>
      <c r="I4" s="129"/>
    </row>
    <row r="5" spans="2:9">
      <c r="B5" s="127"/>
      <c r="G5" s="128"/>
    </row>
    <row r="6" spans="2:9" ht="15">
      <c r="B6" s="127"/>
      <c r="C6" s="130" t="s">
        <v>15</v>
      </c>
      <c r="D6" s="131"/>
      <c r="G6" s="128"/>
    </row>
    <row r="7" spans="2:9">
      <c r="B7" s="127"/>
      <c r="D7" s="131"/>
      <c r="G7" s="128"/>
    </row>
    <row r="8" spans="2:9" ht="15">
      <c r="B8" s="127"/>
      <c r="C8" s="555" t="s">
        <v>16</v>
      </c>
      <c r="D8" s="555"/>
      <c r="E8" s="555"/>
      <c r="F8" s="555"/>
      <c r="G8" s="128"/>
    </row>
    <row r="9" spans="2:9">
      <c r="B9" s="127"/>
      <c r="G9" s="128"/>
    </row>
    <row r="10" spans="2:9">
      <c r="B10" s="127"/>
      <c r="G10" s="128"/>
    </row>
    <row r="11" spans="2:9" ht="15">
      <c r="B11" s="127"/>
      <c r="C11" s="130" t="s">
        <v>17</v>
      </c>
      <c r="D11" s="130"/>
      <c r="E11" s="130"/>
      <c r="F11" s="130"/>
      <c r="G11" s="128"/>
      <c r="I11" s="132"/>
    </row>
    <row r="12" spans="2:9">
      <c r="B12" s="127"/>
      <c r="G12" s="128"/>
    </row>
    <row r="13" spans="2:9" ht="15">
      <c r="B13" s="127"/>
      <c r="C13" s="555" t="s">
        <v>16</v>
      </c>
      <c r="D13" s="555"/>
      <c r="E13" s="555"/>
      <c r="F13" s="555"/>
      <c r="G13" s="128"/>
    </row>
    <row r="14" spans="2:9">
      <c r="B14" s="127"/>
      <c r="G14" s="128"/>
    </row>
    <row r="15" spans="2:9">
      <c r="B15" s="127"/>
      <c r="C15" s="133" t="s">
        <v>18</v>
      </c>
      <c r="G15" s="128"/>
    </row>
    <row r="16" spans="2:9" ht="5.25" customHeight="1">
      <c r="B16" s="127"/>
      <c r="G16" s="128"/>
    </row>
    <row r="17" spans="2:7">
      <c r="B17" s="127"/>
      <c r="C17" s="134">
        <v>1</v>
      </c>
      <c r="D17" s="123" t="s">
        <v>19</v>
      </c>
      <c r="G17" s="128"/>
    </row>
    <row r="18" spans="2:7" ht="15" customHeight="1">
      <c r="B18" s="127"/>
      <c r="C18" s="134">
        <v>2</v>
      </c>
      <c r="D18" s="556" t="s">
        <v>20</v>
      </c>
      <c r="E18" s="556"/>
      <c r="F18" s="556"/>
      <c r="G18" s="128"/>
    </row>
    <row r="19" spans="2:7" ht="15" customHeight="1">
      <c r="B19" s="127"/>
      <c r="C19" s="134"/>
      <c r="D19" s="556"/>
      <c r="E19" s="556"/>
      <c r="F19" s="556"/>
      <c r="G19" s="128"/>
    </row>
    <row r="20" spans="2:7" ht="15" customHeight="1">
      <c r="B20" s="127"/>
      <c r="C20" s="134"/>
      <c r="D20" s="556"/>
      <c r="E20" s="556"/>
      <c r="F20" s="556"/>
      <c r="G20" s="128"/>
    </row>
    <row r="21" spans="2:7">
      <c r="B21" s="127"/>
      <c r="C21" s="134">
        <v>3</v>
      </c>
      <c r="D21" s="556" t="s">
        <v>21</v>
      </c>
      <c r="E21" s="556"/>
      <c r="F21" s="556"/>
      <c r="G21" s="128"/>
    </row>
    <row r="22" spans="2:7">
      <c r="B22" s="127"/>
      <c r="C22" s="134"/>
      <c r="D22" s="556"/>
      <c r="E22" s="556"/>
      <c r="F22" s="556"/>
      <c r="G22" s="128"/>
    </row>
    <row r="23" spans="2:7">
      <c r="B23" s="127"/>
      <c r="C23" s="134"/>
      <c r="D23" s="556"/>
      <c r="E23" s="556"/>
      <c r="F23" s="556"/>
      <c r="G23" s="128"/>
    </row>
    <row r="24" spans="2:7">
      <c r="B24" s="127"/>
      <c r="C24" s="134"/>
      <c r="D24" s="556"/>
      <c r="E24" s="556"/>
      <c r="F24" s="556"/>
      <c r="G24" s="128"/>
    </row>
    <row r="25" spans="2:7">
      <c r="B25" s="127"/>
      <c r="C25" s="134">
        <v>4</v>
      </c>
      <c r="D25" s="123" t="s">
        <v>22</v>
      </c>
      <c r="G25" s="128"/>
    </row>
    <row r="26" spans="2:7">
      <c r="B26" s="127"/>
      <c r="G26" s="128"/>
    </row>
    <row r="27" spans="2:7">
      <c r="B27" s="127"/>
      <c r="C27" s="133" t="s">
        <v>23</v>
      </c>
      <c r="G27" s="128"/>
    </row>
    <row r="28" spans="2:7" ht="5.25" customHeight="1">
      <c r="B28" s="127"/>
      <c r="G28" s="128"/>
    </row>
    <row r="29" spans="2:7">
      <c r="B29" s="127"/>
      <c r="C29" s="134">
        <v>1</v>
      </c>
      <c r="D29" s="123" t="s">
        <v>24</v>
      </c>
      <c r="G29" s="128"/>
    </row>
    <row r="30" spans="2:7">
      <c r="B30" s="127"/>
      <c r="C30" s="134">
        <v>2</v>
      </c>
      <c r="D30" s="123" t="s">
        <v>25</v>
      </c>
      <c r="G30" s="128"/>
    </row>
    <row r="31" spans="2:7">
      <c r="B31" s="127"/>
      <c r="C31" s="134">
        <v>3</v>
      </c>
      <c r="D31" s="123" t="s">
        <v>26</v>
      </c>
      <c r="G31" s="128"/>
    </row>
    <row r="32" spans="2:7">
      <c r="B32" s="127"/>
      <c r="C32" s="134">
        <v>4</v>
      </c>
      <c r="D32" s="123" t="s">
        <v>27</v>
      </c>
      <c r="G32" s="128"/>
    </row>
    <row r="33" spans="2:7">
      <c r="B33" s="127"/>
      <c r="G33" s="128"/>
    </row>
    <row r="34" spans="2:7">
      <c r="B34" s="127"/>
      <c r="G34" s="128"/>
    </row>
    <row r="35" spans="2:7">
      <c r="B35" s="127"/>
      <c r="C35" s="135" t="s">
        <v>28</v>
      </c>
      <c r="G35" s="128"/>
    </row>
    <row r="36" spans="2:7" ht="14.25" customHeight="1">
      <c r="B36" s="127"/>
      <c r="C36" s="136" t="s">
        <v>12</v>
      </c>
      <c r="D36" s="556" t="s">
        <v>29</v>
      </c>
      <c r="E36" s="556"/>
      <c r="F36" s="556"/>
      <c r="G36" s="128"/>
    </row>
    <row r="37" spans="2:7">
      <c r="B37" s="127"/>
      <c r="D37" s="556"/>
      <c r="E37" s="556"/>
      <c r="F37" s="556"/>
      <c r="G37" s="128"/>
    </row>
    <row r="38" spans="2:7">
      <c r="B38" s="127"/>
      <c r="D38" s="556"/>
      <c r="E38" s="556"/>
      <c r="F38" s="556"/>
      <c r="G38" s="128"/>
    </row>
    <row r="39" spans="2:7">
      <c r="B39" s="127"/>
      <c r="D39" s="137"/>
      <c r="E39" s="137"/>
      <c r="F39" s="137"/>
      <c r="G39" s="128"/>
    </row>
    <row r="40" spans="2:7" ht="12.75" customHeight="1">
      <c r="B40" s="127"/>
      <c r="D40" s="556" t="s">
        <v>30</v>
      </c>
      <c r="E40" s="556"/>
      <c r="F40" s="556"/>
      <c r="G40" s="128"/>
    </row>
    <row r="41" spans="2:7">
      <c r="B41" s="127"/>
      <c r="D41" s="556"/>
      <c r="E41" s="556"/>
      <c r="F41" s="556"/>
      <c r="G41" s="128"/>
    </row>
    <row r="42" spans="2:7" ht="12.75" customHeight="1">
      <c r="B42" s="127"/>
      <c r="D42" s="556"/>
      <c r="E42" s="556"/>
      <c r="F42" s="556"/>
      <c r="G42" s="128"/>
    </row>
    <row r="43" spans="2:7" ht="12.75" customHeight="1">
      <c r="B43" s="127"/>
      <c r="D43" s="556"/>
      <c r="E43" s="556"/>
      <c r="F43" s="556"/>
      <c r="G43" s="128"/>
    </row>
    <row r="44" spans="2:7">
      <c r="B44" s="127"/>
      <c r="D44" s="131" t="s">
        <v>31</v>
      </c>
      <c r="E44" s="123" t="s">
        <v>32</v>
      </c>
      <c r="G44" s="128"/>
    </row>
    <row r="45" spans="2:7">
      <c r="B45" s="127"/>
      <c r="D45" s="131" t="s">
        <v>31</v>
      </c>
      <c r="E45" s="123" t="s">
        <v>33</v>
      </c>
      <c r="G45" s="128"/>
    </row>
    <row r="46" spans="2:7">
      <c r="B46" s="127"/>
      <c r="D46" s="131" t="s">
        <v>31</v>
      </c>
      <c r="E46" s="123" t="s">
        <v>34</v>
      </c>
      <c r="G46" s="128"/>
    </row>
    <row r="47" spans="2:7">
      <c r="B47" s="127"/>
      <c r="D47" s="131" t="s">
        <v>31</v>
      </c>
      <c r="E47" s="123" t="s">
        <v>35</v>
      </c>
      <c r="G47" s="128"/>
    </row>
    <row r="48" spans="2:7">
      <c r="B48" s="127"/>
      <c r="D48" s="131" t="s">
        <v>31</v>
      </c>
      <c r="E48" s="123" t="s">
        <v>36</v>
      </c>
      <c r="G48" s="128"/>
    </row>
    <row r="49" spans="2:7">
      <c r="B49" s="127"/>
      <c r="D49" s="131" t="s">
        <v>31</v>
      </c>
      <c r="E49" s="123" t="s">
        <v>37</v>
      </c>
      <c r="G49" s="128"/>
    </row>
    <row r="50" spans="2:7">
      <c r="B50" s="127"/>
      <c r="D50" s="131" t="s">
        <v>31</v>
      </c>
      <c r="E50" s="123" t="s">
        <v>38</v>
      </c>
      <c r="G50" s="128"/>
    </row>
    <row r="51" spans="2:7">
      <c r="B51" s="127"/>
      <c r="D51" s="131" t="s">
        <v>31</v>
      </c>
      <c r="E51" s="123" t="s">
        <v>39</v>
      </c>
      <c r="G51" s="128"/>
    </row>
    <row r="52" spans="2:7">
      <c r="B52" s="127"/>
      <c r="D52" s="131" t="s">
        <v>31</v>
      </c>
      <c r="E52" s="123" t="s">
        <v>40</v>
      </c>
      <c r="G52" s="128"/>
    </row>
    <row r="53" spans="2:7">
      <c r="B53" s="127"/>
      <c r="D53" s="131" t="s">
        <v>31</v>
      </c>
      <c r="E53" s="123" t="s">
        <v>41</v>
      </c>
      <c r="G53" s="128"/>
    </row>
    <row r="54" spans="2:7">
      <c r="B54" s="127"/>
      <c r="D54" s="131"/>
      <c r="G54" s="128"/>
    </row>
    <row r="55" spans="2:7" ht="13.5" thickBot="1">
      <c r="B55" s="138"/>
      <c r="C55" s="139"/>
      <c r="D55" s="139"/>
      <c r="E55" s="139"/>
      <c r="F55" s="139"/>
      <c r="G55" s="140"/>
    </row>
  </sheetData>
  <sheetProtection password="EBC7" sheet="1" selectLockedCells="1" selectUnlockedCells="1"/>
  <mergeCells count="7">
    <mergeCell ref="C8:F8"/>
    <mergeCell ref="D40:F43"/>
    <mergeCell ref="C4:F4"/>
    <mergeCell ref="C13:F13"/>
    <mergeCell ref="D18:F20"/>
    <mergeCell ref="D21:F24"/>
    <mergeCell ref="D36:F38"/>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5CE1E-3EB8-49B4-9B9B-1B4C19E9D9A9}">
  <sheetPr>
    <tabColor rgb="FF002060"/>
    <pageSetUpPr fitToPage="1"/>
  </sheetPr>
  <dimension ref="B1:V55"/>
  <sheetViews>
    <sheetView showGridLines="0" zoomScaleNormal="100" zoomScaleSheetLayoutView="90" zoomScalePageLayoutView="50" workbookViewId="0">
      <selection activeCell="C48" sqref="C48:G48"/>
    </sheetView>
  </sheetViews>
  <sheetFormatPr defaultColWidth="11.42578125" defaultRowHeight="12.75"/>
  <cols>
    <col min="1" max="2" width="1.7109375" style="40" customWidth="1"/>
    <col min="3" max="3" width="35" style="40" customWidth="1"/>
    <col min="4" max="5" width="20.7109375" style="40" customWidth="1"/>
    <col min="6" max="6" width="10.140625" style="40" customWidth="1"/>
    <col min="7" max="7" width="23" style="40" customWidth="1"/>
    <col min="8" max="8" width="12.85546875" style="40" customWidth="1"/>
    <col min="9" max="10" width="20.7109375" style="143" customWidth="1"/>
    <col min="11" max="11" width="20.7109375" style="40" customWidth="1"/>
    <col min="12" max="12" width="9.7109375" style="40" customWidth="1"/>
    <col min="13" max="14" width="20.7109375" style="40" customWidth="1"/>
    <col min="15" max="15" width="1.7109375" style="41" customWidth="1"/>
    <col min="16" max="16" width="1.7109375" style="143" customWidth="1"/>
    <col min="17" max="17" width="5.7109375" style="40" customWidth="1"/>
    <col min="18" max="18" width="15.28515625" style="40" customWidth="1"/>
    <col min="19" max="19" width="6.7109375" style="40" customWidth="1"/>
    <col min="20" max="20" width="27.28515625" style="40" customWidth="1"/>
    <col min="21" max="21" width="4.7109375" style="40" customWidth="1"/>
    <col min="22" max="22" width="11.42578125" style="40" customWidth="1"/>
    <col min="23" max="265" width="11.42578125" style="40"/>
    <col min="266" max="266" width="23.5703125" style="40" customWidth="1"/>
    <col min="267" max="267" width="12.85546875" style="40" customWidth="1"/>
    <col min="268" max="268" width="5" style="40" customWidth="1"/>
    <col min="269" max="269" width="26.7109375" style="40" customWidth="1"/>
    <col min="270" max="270" width="3.5703125" style="40" customWidth="1"/>
    <col min="271" max="271" width="15.42578125" style="40" customWidth="1"/>
    <col min="272" max="272" width="22.28515625" style="40" customWidth="1"/>
    <col min="273" max="273" width="28.5703125" style="40" customWidth="1"/>
    <col min="274" max="274" width="24" style="40" customWidth="1"/>
    <col min="275" max="275" width="6.7109375" style="40" customWidth="1"/>
    <col min="276" max="276" width="27.28515625" style="40" customWidth="1"/>
    <col min="277" max="277" width="4.7109375" style="40" customWidth="1"/>
    <col min="278" max="521" width="11.42578125" style="40"/>
    <col min="522" max="522" width="23.5703125" style="40" customWidth="1"/>
    <col min="523" max="523" width="12.85546875" style="40" customWidth="1"/>
    <col min="524" max="524" width="5" style="40" customWidth="1"/>
    <col min="525" max="525" width="26.7109375" style="40" customWidth="1"/>
    <col min="526" max="526" width="3.5703125" style="40" customWidth="1"/>
    <col min="527" max="527" width="15.42578125" style="40" customWidth="1"/>
    <col min="528" max="528" width="22.28515625" style="40" customWidth="1"/>
    <col min="529" max="529" width="28.5703125" style="40" customWidth="1"/>
    <col min="530" max="530" width="24" style="40" customWidth="1"/>
    <col min="531" max="531" width="6.7109375" style="40" customWidth="1"/>
    <col min="532" max="532" width="27.28515625" style="40" customWidth="1"/>
    <col min="533" max="533" width="4.7109375" style="40" customWidth="1"/>
    <col min="534" max="777" width="11.42578125" style="40"/>
    <col min="778" max="778" width="23.5703125" style="40" customWidth="1"/>
    <col min="779" max="779" width="12.85546875" style="40" customWidth="1"/>
    <col min="780" max="780" width="5" style="40" customWidth="1"/>
    <col min="781" max="781" width="26.7109375" style="40" customWidth="1"/>
    <col min="782" max="782" width="3.5703125" style="40" customWidth="1"/>
    <col min="783" max="783" width="15.42578125" style="40" customWidth="1"/>
    <col min="784" max="784" width="22.28515625" style="40" customWidth="1"/>
    <col min="785" max="785" width="28.5703125" style="40" customWidth="1"/>
    <col min="786" max="786" width="24" style="40" customWidth="1"/>
    <col min="787" max="787" width="6.7109375" style="40" customWidth="1"/>
    <col min="788" max="788" width="27.28515625" style="40" customWidth="1"/>
    <col min="789" max="789" width="4.7109375" style="40" customWidth="1"/>
    <col min="790" max="1033" width="11.42578125" style="40"/>
    <col min="1034" max="1034" width="23.5703125" style="40" customWidth="1"/>
    <col min="1035" max="1035" width="12.85546875" style="40" customWidth="1"/>
    <col min="1036" max="1036" width="5" style="40" customWidth="1"/>
    <col min="1037" max="1037" width="26.7109375" style="40" customWidth="1"/>
    <col min="1038" max="1038" width="3.5703125" style="40" customWidth="1"/>
    <col min="1039" max="1039" width="15.42578125" style="40" customWidth="1"/>
    <col min="1040" max="1040" width="22.28515625" style="40" customWidth="1"/>
    <col min="1041" max="1041" width="28.5703125" style="40" customWidth="1"/>
    <col min="1042" max="1042" width="24" style="40" customWidth="1"/>
    <col min="1043" max="1043" width="6.7109375" style="40" customWidth="1"/>
    <col min="1044" max="1044" width="27.28515625" style="40" customWidth="1"/>
    <col min="1045" max="1045" width="4.7109375" style="40" customWidth="1"/>
    <col min="1046" max="1289" width="11.42578125" style="40"/>
    <col min="1290" max="1290" width="23.5703125" style="40" customWidth="1"/>
    <col min="1291" max="1291" width="12.85546875" style="40" customWidth="1"/>
    <col min="1292" max="1292" width="5" style="40" customWidth="1"/>
    <col min="1293" max="1293" width="26.7109375" style="40" customWidth="1"/>
    <col min="1294" max="1294" width="3.5703125" style="40" customWidth="1"/>
    <col min="1295" max="1295" width="15.42578125" style="40" customWidth="1"/>
    <col min="1296" max="1296" width="22.28515625" style="40" customWidth="1"/>
    <col min="1297" max="1297" width="28.5703125" style="40" customWidth="1"/>
    <col min="1298" max="1298" width="24" style="40" customWidth="1"/>
    <col min="1299" max="1299" width="6.7109375" style="40" customWidth="1"/>
    <col min="1300" max="1300" width="27.28515625" style="40" customWidth="1"/>
    <col min="1301" max="1301" width="4.7109375" style="40" customWidth="1"/>
    <col min="1302" max="1545" width="11.42578125" style="40"/>
    <col min="1546" max="1546" width="23.5703125" style="40" customWidth="1"/>
    <col min="1547" max="1547" width="12.85546875" style="40" customWidth="1"/>
    <col min="1548" max="1548" width="5" style="40" customWidth="1"/>
    <col min="1549" max="1549" width="26.7109375" style="40" customWidth="1"/>
    <col min="1550" max="1550" width="3.5703125" style="40" customWidth="1"/>
    <col min="1551" max="1551" width="15.42578125" style="40" customWidth="1"/>
    <col min="1552" max="1552" width="22.28515625" style="40" customWidth="1"/>
    <col min="1553" max="1553" width="28.5703125" style="40" customWidth="1"/>
    <col min="1554" max="1554" width="24" style="40" customWidth="1"/>
    <col min="1555" max="1555" width="6.7109375" style="40" customWidth="1"/>
    <col min="1556" max="1556" width="27.28515625" style="40" customWidth="1"/>
    <col min="1557" max="1557" width="4.7109375" style="40" customWidth="1"/>
    <col min="1558" max="1801" width="11.42578125" style="40"/>
    <col min="1802" max="1802" width="23.5703125" style="40" customWidth="1"/>
    <col min="1803" max="1803" width="12.85546875" style="40" customWidth="1"/>
    <col min="1804" max="1804" width="5" style="40" customWidth="1"/>
    <col min="1805" max="1805" width="26.7109375" style="40" customWidth="1"/>
    <col min="1806" max="1806" width="3.5703125" style="40" customWidth="1"/>
    <col min="1807" max="1807" width="15.42578125" style="40" customWidth="1"/>
    <col min="1808" max="1808" width="22.28515625" style="40" customWidth="1"/>
    <col min="1809" max="1809" width="28.5703125" style="40" customWidth="1"/>
    <col min="1810" max="1810" width="24" style="40" customWidth="1"/>
    <col min="1811" max="1811" width="6.7109375" style="40" customWidth="1"/>
    <col min="1812" max="1812" width="27.28515625" style="40" customWidth="1"/>
    <col min="1813" max="1813" width="4.7109375" style="40" customWidth="1"/>
    <col min="1814" max="2057" width="11.42578125" style="40"/>
    <col min="2058" max="2058" width="23.5703125" style="40" customWidth="1"/>
    <col min="2059" max="2059" width="12.85546875" style="40" customWidth="1"/>
    <col min="2060" max="2060" width="5" style="40" customWidth="1"/>
    <col min="2061" max="2061" width="26.7109375" style="40" customWidth="1"/>
    <col min="2062" max="2062" width="3.5703125" style="40" customWidth="1"/>
    <col min="2063" max="2063" width="15.42578125" style="40" customWidth="1"/>
    <col min="2064" max="2064" width="22.28515625" style="40" customWidth="1"/>
    <col min="2065" max="2065" width="28.5703125" style="40" customWidth="1"/>
    <col min="2066" max="2066" width="24" style="40" customWidth="1"/>
    <col min="2067" max="2067" width="6.7109375" style="40" customWidth="1"/>
    <col min="2068" max="2068" width="27.28515625" style="40" customWidth="1"/>
    <col min="2069" max="2069" width="4.7109375" style="40" customWidth="1"/>
    <col min="2070" max="2313" width="11.42578125" style="40"/>
    <col min="2314" max="2314" width="23.5703125" style="40" customWidth="1"/>
    <col min="2315" max="2315" width="12.85546875" style="40" customWidth="1"/>
    <col min="2316" max="2316" width="5" style="40" customWidth="1"/>
    <col min="2317" max="2317" width="26.7109375" style="40" customWidth="1"/>
    <col min="2318" max="2318" width="3.5703125" style="40" customWidth="1"/>
    <col min="2319" max="2319" width="15.42578125" style="40" customWidth="1"/>
    <col min="2320" max="2320" width="22.28515625" style="40" customWidth="1"/>
    <col min="2321" max="2321" width="28.5703125" style="40" customWidth="1"/>
    <col min="2322" max="2322" width="24" style="40" customWidth="1"/>
    <col min="2323" max="2323" width="6.7109375" style="40" customWidth="1"/>
    <col min="2324" max="2324" width="27.28515625" style="40" customWidth="1"/>
    <col min="2325" max="2325" width="4.7109375" style="40" customWidth="1"/>
    <col min="2326" max="2569" width="11.42578125" style="40"/>
    <col min="2570" max="2570" width="23.5703125" style="40" customWidth="1"/>
    <col min="2571" max="2571" width="12.85546875" style="40" customWidth="1"/>
    <col min="2572" max="2572" width="5" style="40" customWidth="1"/>
    <col min="2573" max="2573" width="26.7109375" style="40" customWidth="1"/>
    <col min="2574" max="2574" width="3.5703125" style="40" customWidth="1"/>
    <col min="2575" max="2575" width="15.42578125" style="40" customWidth="1"/>
    <col min="2576" max="2576" width="22.28515625" style="40" customWidth="1"/>
    <col min="2577" max="2577" width="28.5703125" style="40" customWidth="1"/>
    <col min="2578" max="2578" width="24" style="40" customWidth="1"/>
    <col min="2579" max="2579" width="6.7109375" style="40" customWidth="1"/>
    <col min="2580" max="2580" width="27.28515625" style="40" customWidth="1"/>
    <col min="2581" max="2581" width="4.7109375" style="40" customWidth="1"/>
    <col min="2582" max="2825" width="11.42578125" style="40"/>
    <col min="2826" max="2826" width="23.5703125" style="40" customWidth="1"/>
    <col min="2827" max="2827" width="12.85546875" style="40" customWidth="1"/>
    <col min="2828" max="2828" width="5" style="40" customWidth="1"/>
    <col min="2829" max="2829" width="26.7109375" style="40" customWidth="1"/>
    <col min="2830" max="2830" width="3.5703125" style="40" customWidth="1"/>
    <col min="2831" max="2831" width="15.42578125" style="40" customWidth="1"/>
    <col min="2832" max="2832" width="22.28515625" style="40" customWidth="1"/>
    <col min="2833" max="2833" width="28.5703125" style="40" customWidth="1"/>
    <col min="2834" max="2834" width="24" style="40" customWidth="1"/>
    <col min="2835" max="2835" width="6.7109375" style="40" customWidth="1"/>
    <col min="2836" max="2836" width="27.28515625" style="40" customWidth="1"/>
    <col min="2837" max="2837" width="4.7109375" style="40" customWidth="1"/>
    <col min="2838" max="3081" width="11.42578125" style="40"/>
    <col min="3082" max="3082" width="23.5703125" style="40" customWidth="1"/>
    <col min="3083" max="3083" width="12.85546875" style="40" customWidth="1"/>
    <col min="3084" max="3084" width="5" style="40" customWidth="1"/>
    <col min="3085" max="3085" width="26.7109375" style="40" customWidth="1"/>
    <col min="3086" max="3086" width="3.5703125" style="40" customWidth="1"/>
    <col min="3087" max="3087" width="15.42578125" style="40" customWidth="1"/>
    <col min="3088" max="3088" width="22.28515625" style="40" customWidth="1"/>
    <col min="3089" max="3089" width="28.5703125" style="40" customWidth="1"/>
    <col min="3090" max="3090" width="24" style="40" customWidth="1"/>
    <col min="3091" max="3091" width="6.7109375" style="40" customWidth="1"/>
    <col min="3092" max="3092" width="27.28515625" style="40" customWidth="1"/>
    <col min="3093" max="3093" width="4.7109375" style="40" customWidth="1"/>
    <col min="3094" max="3337" width="11.42578125" style="40"/>
    <col min="3338" max="3338" width="23.5703125" style="40" customWidth="1"/>
    <col min="3339" max="3339" width="12.85546875" style="40" customWidth="1"/>
    <col min="3340" max="3340" width="5" style="40" customWidth="1"/>
    <col min="3341" max="3341" width="26.7109375" style="40" customWidth="1"/>
    <col min="3342" max="3342" width="3.5703125" style="40" customWidth="1"/>
    <col min="3343" max="3343" width="15.42578125" style="40" customWidth="1"/>
    <col min="3344" max="3344" width="22.28515625" style="40" customWidth="1"/>
    <col min="3345" max="3345" width="28.5703125" style="40" customWidth="1"/>
    <col min="3346" max="3346" width="24" style="40" customWidth="1"/>
    <col min="3347" max="3347" width="6.7109375" style="40" customWidth="1"/>
    <col min="3348" max="3348" width="27.28515625" style="40" customWidth="1"/>
    <col min="3349" max="3349" width="4.7109375" style="40" customWidth="1"/>
    <col min="3350" max="3593" width="11.42578125" style="40"/>
    <col min="3594" max="3594" width="23.5703125" style="40" customWidth="1"/>
    <col min="3595" max="3595" width="12.85546875" style="40" customWidth="1"/>
    <col min="3596" max="3596" width="5" style="40" customWidth="1"/>
    <col min="3597" max="3597" width="26.7109375" style="40" customWidth="1"/>
    <col min="3598" max="3598" width="3.5703125" style="40" customWidth="1"/>
    <col min="3599" max="3599" width="15.42578125" style="40" customWidth="1"/>
    <col min="3600" max="3600" width="22.28515625" style="40" customWidth="1"/>
    <col min="3601" max="3601" width="28.5703125" style="40" customWidth="1"/>
    <col min="3602" max="3602" width="24" style="40" customWidth="1"/>
    <col min="3603" max="3603" width="6.7109375" style="40" customWidth="1"/>
    <col min="3604" max="3604" width="27.28515625" style="40" customWidth="1"/>
    <col min="3605" max="3605" width="4.7109375" style="40" customWidth="1"/>
    <col min="3606" max="3849" width="11.42578125" style="40"/>
    <col min="3850" max="3850" width="23.5703125" style="40" customWidth="1"/>
    <col min="3851" max="3851" width="12.85546875" style="40" customWidth="1"/>
    <col min="3852" max="3852" width="5" style="40" customWidth="1"/>
    <col min="3853" max="3853" width="26.7109375" style="40" customWidth="1"/>
    <col min="3854" max="3854" width="3.5703125" style="40" customWidth="1"/>
    <col min="3855" max="3855" width="15.42578125" style="40" customWidth="1"/>
    <col min="3856" max="3856" width="22.28515625" style="40" customWidth="1"/>
    <col min="3857" max="3857" width="28.5703125" style="40" customWidth="1"/>
    <col min="3858" max="3858" width="24" style="40" customWidth="1"/>
    <col min="3859" max="3859" width="6.7109375" style="40" customWidth="1"/>
    <col min="3860" max="3860" width="27.28515625" style="40" customWidth="1"/>
    <col min="3861" max="3861" width="4.7109375" style="40" customWidth="1"/>
    <col min="3862" max="4105" width="11.42578125" style="40"/>
    <col min="4106" max="4106" width="23.5703125" style="40" customWidth="1"/>
    <col min="4107" max="4107" width="12.85546875" style="40" customWidth="1"/>
    <col min="4108" max="4108" width="5" style="40" customWidth="1"/>
    <col min="4109" max="4109" width="26.7109375" style="40" customWidth="1"/>
    <col min="4110" max="4110" width="3.5703125" style="40" customWidth="1"/>
    <col min="4111" max="4111" width="15.42578125" style="40" customWidth="1"/>
    <col min="4112" max="4112" width="22.28515625" style="40" customWidth="1"/>
    <col min="4113" max="4113" width="28.5703125" style="40" customWidth="1"/>
    <col min="4114" max="4114" width="24" style="40" customWidth="1"/>
    <col min="4115" max="4115" width="6.7109375" style="40" customWidth="1"/>
    <col min="4116" max="4116" width="27.28515625" style="40" customWidth="1"/>
    <col min="4117" max="4117" width="4.7109375" style="40" customWidth="1"/>
    <col min="4118" max="4361" width="11.42578125" style="40"/>
    <col min="4362" max="4362" width="23.5703125" style="40" customWidth="1"/>
    <col min="4363" max="4363" width="12.85546875" style="40" customWidth="1"/>
    <col min="4364" max="4364" width="5" style="40" customWidth="1"/>
    <col min="4365" max="4365" width="26.7109375" style="40" customWidth="1"/>
    <col min="4366" max="4366" width="3.5703125" style="40" customWidth="1"/>
    <col min="4367" max="4367" width="15.42578125" style="40" customWidth="1"/>
    <col min="4368" max="4368" width="22.28515625" style="40" customWidth="1"/>
    <col min="4369" max="4369" width="28.5703125" style="40" customWidth="1"/>
    <col min="4370" max="4370" width="24" style="40" customWidth="1"/>
    <col min="4371" max="4371" width="6.7109375" style="40" customWidth="1"/>
    <col min="4372" max="4372" width="27.28515625" style="40" customWidth="1"/>
    <col min="4373" max="4373" width="4.7109375" style="40" customWidth="1"/>
    <col min="4374" max="4617" width="11.42578125" style="40"/>
    <col min="4618" max="4618" width="23.5703125" style="40" customWidth="1"/>
    <col min="4619" max="4619" width="12.85546875" style="40" customWidth="1"/>
    <col min="4620" max="4620" width="5" style="40" customWidth="1"/>
    <col min="4621" max="4621" width="26.7109375" style="40" customWidth="1"/>
    <col min="4622" max="4622" width="3.5703125" style="40" customWidth="1"/>
    <col min="4623" max="4623" width="15.42578125" style="40" customWidth="1"/>
    <col min="4624" max="4624" width="22.28515625" style="40" customWidth="1"/>
    <col min="4625" max="4625" width="28.5703125" style="40" customWidth="1"/>
    <col min="4626" max="4626" width="24" style="40" customWidth="1"/>
    <col min="4627" max="4627" width="6.7109375" style="40" customWidth="1"/>
    <col min="4628" max="4628" width="27.28515625" style="40" customWidth="1"/>
    <col min="4629" max="4629" width="4.7109375" style="40" customWidth="1"/>
    <col min="4630" max="4873" width="11.42578125" style="40"/>
    <col min="4874" max="4874" width="23.5703125" style="40" customWidth="1"/>
    <col min="4875" max="4875" width="12.85546875" style="40" customWidth="1"/>
    <col min="4876" max="4876" width="5" style="40" customWidth="1"/>
    <col min="4877" max="4877" width="26.7109375" style="40" customWidth="1"/>
    <col min="4878" max="4878" width="3.5703125" style="40" customWidth="1"/>
    <col min="4879" max="4879" width="15.42578125" style="40" customWidth="1"/>
    <col min="4880" max="4880" width="22.28515625" style="40" customWidth="1"/>
    <col min="4881" max="4881" width="28.5703125" style="40" customWidth="1"/>
    <col min="4882" max="4882" width="24" style="40" customWidth="1"/>
    <col min="4883" max="4883" width="6.7109375" style="40" customWidth="1"/>
    <col min="4884" max="4884" width="27.28515625" style="40" customWidth="1"/>
    <col min="4885" max="4885" width="4.7109375" style="40" customWidth="1"/>
    <col min="4886" max="5129" width="11.42578125" style="40"/>
    <col min="5130" max="5130" width="23.5703125" style="40" customWidth="1"/>
    <col min="5131" max="5131" width="12.85546875" style="40" customWidth="1"/>
    <col min="5132" max="5132" width="5" style="40" customWidth="1"/>
    <col min="5133" max="5133" width="26.7109375" style="40" customWidth="1"/>
    <col min="5134" max="5134" width="3.5703125" style="40" customWidth="1"/>
    <col min="5135" max="5135" width="15.42578125" style="40" customWidth="1"/>
    <col min="5136" max="5136" width="22.28515625" style="40" customWidth="1"/>
    <col min="5137" max="5137" width="28.5703125" style="40" customWidth="1"/>
    <col min="5138" max="5138" width="24" style="40" customWidth="1"/>
    <col min="5139" max="5139" width="6.7109375" style="40" customWidth="1"/>
    <col min="5140" max="5140" width="27.28515625" style="40" customWidth="1"/>
    <col min="5141" max="5141" width="4.7109375" style="40" customWidth="1"/>
    <col min="5142" max="5385" width="11.42578125" style="40"/>
    <col min="5386" max="5386" width="23.5703125" style="40" customWidth="1"/>
    <col min="5387" max="5387" width="12.85546875" style="40" customWidth="1"/>
    <col min="5388" max="5388" width="5" style="40" customWidth="1"/>
    <col min="5389" max="5389" width="26.7109375" style="40" customWidth="1"/>
    <col min="5390" max="5390" width="3.5703125" style="40" customWidth="1"/>
    <col min="5391" max="5391" width="15.42578125" style="40" customWidth="1"/>
    <col min="5392" max="5392" width="22.28515625" style="40" customWidth="1"/>
    <col min="5393" max="5393" width="28.5703125" style="40" customWidth="1"/>
    <col min="5394" max="5394" width="24" style="40" customWidth="1"/>
    <col min="5395" max="5395" width="6.7109375" style="40" customWidth="1"/>
    <col min="5396" max="5396" width="27.28515625" style="40" customWidth="1"/>
    <col min="5397" max="5397" width="4.7109375" style="40" customWidth="1"/>
    <col min="5398" max="5641" width="11.42578125" style="40"/>
    <col min="5642" max="5642" width="23.5703125" style="40" customWidth="1"/>
    <col min="5643" max="5643" width="12.85546875" style="40" customWidth="1"/>
    <col min="5644" max="5644" width="5" style="40" customWidth="1"/>
    <col min="5645" max="5645" width="26.7109375" style="40" customWidth="1"/>
    <col min="5646" max="5646" width="3.5703125" style="40" customWidth="1"/>
    <col min="5647" max="5647" width="15.42578125" style="40" customWidth="1"/>
    <col min="5648" max="5648" width="22.28515625" style="40" customWidth="1"/>
    <col min="5649" max="5649" width="28.5703125" style="40" customWidth="1"/>
    <col min="5650" max="5650" width="24" style="40" customWidth="1"/>
    <col min="5651" max="5651" width="6.7109375" style="40" customWidth="1"/>
    <col min="5652" max="5652" width="27.28515625" style="40" customWidth="1"/>
    <col min="5653" max="5653" width="4.7109375" style="40" customWidth="1"/>
    <col min="5654" max="5897" width="11.42578125" style="40"/>
    <col min="5898" max="5898" width="23.5703125" style="40" customWidth="1"/>
    <col min="5899" max="5899" width="12.85546875" style="40" customWidth="1"/>
    <col min="5900" max="5900" width="5" style="40" customWidth="1"/>
    <col min="5901" max="5901" width="26.7109375" style="40" customWidth="1"/>
    <col min="5902" max="5902" width="3.5703125" style="40" customWidth="1"/>
    <col min="5903" max="5903" width="15.42578125" style="40" customWidth="1"/>
    <col min="5904" max="5904" width="22.28515625" style="40" customWidth="1"/>
    <col min="5905" max="5905" width="28.5703125" style="40" customWidth="1"/>
    <col min="5906" max="5906" width="24" style="40" customWidth="1"/>
    <col min="5907" max="5907" width="6.7109375" style="40" customWidth="1"/>
    <col min="5908" max="5908" width="27.28515625" style="40" customWidth="1"/>
    <col min="5909" max="5909" width="4.7109375" style="40" customWidth="1"/>
    <col min="5910" max="6153" width="11.42578125" style="40"/>
    <col min="6154" max="6154" width="23.5703125" style="40" customWidth="1"/>
    <col min="6155" max="6155" width="12.85546875" style="40" customWidth="1"/>
    <col min="6156" max="6156" width="5" style="40" customWidth="1"/>
    <col min="6157" max="6157" width="26.7109375" style="40" customWidth="1"/>
    <col min="6158" max="6158" width="3.5703125" style="40" customWidth="1"/>
    <col min="6159" max="6159" width="15.42578125" style="40" customWidth="1"/>
    <col min="6160" max="6160" width="22.28515625" style="40" customWidth="1"/>
    <col min="6161" max="6161" width="28.5703125" style="40" customWidth="1"/>
    <col min="6162" max="6162" width="24" style="40" customWidth="1"/>
    <col min="6163" max="6163" width="6.7109375" style="40" customWidth="1"/>
    <col min="6164" max="6164" width="27.28515625" style="40" customWidth="1"/>
    <col min="6165" max="6165" width="4.7109375" style="40" customWidth="1"/>
    <col min="6166" max="6409" width="11.42578125" style="40"/>
    <col min="6410" max="6410" width="23.5703125" style="40" customWidth="1"/>
    <col min="6411" max="6411" width="12.85546875" style="40" customWidth="1"/>
    <col min="6412" max="6412" width="5" style="40" customWidth="1"/>
    <col min="6413" max="6413" width="26.7109375" style="40" customWidth="1"/>
    <col min="6414" max="6414" width="3.5703125" style="40" customWidth="1"/>
    <col min="6415" max="6415" width="15.42578125" style="40" customWidth="1"/>
    <col min="6416" max="6416" width="22.28515625" style="40" customWidth="1"/>
    <col min="6417" max="6417" width="28.5703125" style="40" customWidth="1"/>
    <col min="6418" max="6418" width="24" style="40" customWidth="1"/>
    <col min="6419" max="6419" width="6.7109375" style="40" customWidth="1"/>
    <col min="6420" max="6420" width="27.28515625" style="40" customWidth="1"/>
    <col min="6421" max="6421" width="4.7109375" style="40" customWidth="1"/>
    <col min="6422" max="6665" width="11.42578125" style="40"/>
    <col min="6666" max="6666" width="23.5703125" style="40" customWidth="1"/>
    <col min="6667" max="6667" width="12.85546875" style="40" customWidth="1"/>
    <col min="6668" max="6668" width="5" style="40" customWidth="1"/>
    <col min="6669" max="6669" width="26.7109375" style="40" customWidth="1"/>
    <col min="6670" max="6670" width="3.5703125" style="40" customWidth="1"/>
    <col min="6671" max="6671" width="15.42578125" style="40" customWidth="1"/>
    <col min="6672" max="6672" width="22.28515625" style="40" customWidth="1"/>
    <col min="6673" max="6673" width="28.5703125" style="40" customWidth="1"/>
    <col min="6674" max="6674" width="24" style="40" customWidth="1"/>
    <col min="6675" max="6675" width="6.7109375" style="40" customWidth="1"/>
    <col min="6676" max="6676" width="27.28515625" style="40" customWidth="1"/>
    <col min="6677" max="6677" width="4.7109375" style="40" customWidth="1"/>
    <col min="6678" max="6921" width="11.42578125" style="40"/>
    <col min="6922" max="6922" width="23.5703125" style="40" customWidth="1"/>
    <col min="6923" max="6923" width="12.85546875" style="40" customWidth="1"/>
    <col min="6924" max="6924" width="5" style="40" customWidth="1"/>
    <col min="6925" max="6925" width="26.7109375" style="40" customWidth="1"/>
    <col min="6926" max="6926" width="3.5703125" style="40" customWidth="1"/>
    <col min="6927" max="6927" width="15.42578125" style="40" customWidth="1"/>
    <col min="6928" max="6928" width="22.28515625" style="40" customWidth="1"/>
    <col min="6929" max="6929" width="28.5703125" style="40" customWidth="1"/>
    <col min="6930" max="6930" width="24" style="40" customWidth="1"/>
    <col min="6931" max="6931" width="6.7109375" style="40" customWidth="1"/>
    <col min="6932" max="6932" width="27.28515625" style="40" customWidth="1"/>
    <col min="6933" max="6933" width="4.7109375" style="40" customWidth="1"/>
    <col min="6934" max="7177" width="11.42578125" style="40"/>
    <col min="7178" max="7178" width="23.5703125" style="40" customWidth="1"/>
    <col min="7179" max="7179" width="12.85546875" style="40" customWidth="1"/>
    <col min="7180" max="7180" width="5" style="40" customWidth="1"/>
    <col min="7181" max="7181" width="26.7109375" style="40" customWidth="1"/>
    <col min="7182" max="7182" width="3.5703125" style="40" customWidth="1"/>
    <col min="7183" max="7183" width="15.42578125" style="40" customWidth="1"/>
    <col min="7184" max="7184" width="22.28515625" style="40" customWidth="1"/>
    <col min="7185" max="7185" width="28.5703125" style="40" customWidth="1"/>
    <col min="7186" max="7186" width="24" style="40" customWidth="1"/>
    <col min="7187" max="7187" width="6.7109375" style="40" customWidth="1"/>
    <col min="7188" max="7188" width="27.28515625" style="40" customWidth="1"/>
    <col min="7189" max="7189" width="4.7109375" style="40" customWidth="1"/>
    <col min="7190" max="7433" width="11.42578125" style="40"/>
    <col min="7434" max="7434" width="23.5703125" style="40" customWidth="1"/>
    <col min="7435" max="7435" width="12.85546875" style="40" customWidth="1"/>
    <col min="7436" max="7436" width="5" style="40" customWidth="1"/>
    <col min="7437" max="7437" width="26.7109375" style="40" customWidth="1"/>
    <col min="7438" max="7438" width="3.5703125" style="40" customWidth="1"/>
    <col min="7439" max="7439" width="15.42578125" style="40" customWidth="1"/>
    <col min="7440" max="7440" width="22.28515625" style="40" customWidth="1"/>
    <col min="7441" max="7441" width="28.5703125" style="40" customWidth="1"/>
    <col min="7442" max="7442" width="24" style="40" customWidth="1"/>
    <col min="7443" max="7443" width="6.7109375" style="40" customWidth="1"/>
    <col min="7444" max="7444" width="27.28515625" style="40" customWidth="1"/>
    <col min="7445" max="7445" width="4.7109375" style="40" customWidth="1"/>
    <col min="7446" max="7689" width="11.42578125" style="40"/>
    <col min="7690" max="7690" width="23.5703125" style="40" customWidth="1"/>
    <col min="7691" max="7691" width="12.85546875" style="40" customWidth="1"/>
    <col min="7692" max="7692" width="5" style="40" customWidth="1"/>
    <col min="7693" max="7693" width="26.7109375" style="40" customWidth="1"/>
    <col min="7694" max="7694" width="3.5703125" style="40" customWidth="1"/>
    <col min="7695" max="7695" width="15.42578125" style="40" customWidth="1"/>
    <col min="7696" max="7696" width="22.28515625" style="40" customWidth="1"/>
    <col min="7697" max="7697" width="28.5703125" style="40" customWidth="1"/>
    <col min="7698" max="7698" width="24" style="40" customWidth="1"/>
    <col min="7699" max="7699" width="6.7109375" style="40" customWidth="1"/>
    <col min="7700" max="7700" width="27.28515625" style="40" customWidth="1"/>
    <col min="7701" max="7701" width="4.7109375" style="40" customWidth="1"/>
    <col min="7702" max="7945" width="11.42578125" style="40"/>
    <col min="7946" max="7946" width="23.5703125" style="40" customWidth="1"/>
    <col min="7947" max="7947" width="12.85546875" style="40" customWidth="1"/>
    <col min="7948" max="7948" width="5" style="40" customWidth="1"/>
    <col min="7949" max="7949" width="26.7109375" style="40" customWidth="1"/>
    <col min="7950" max="7950" width="3.5703125" style="40" customWidth="1"/>
    <col min="7951" max="7951" width="15.42578125" style="40" customWidth="1"/>
    <col min="7952" max="7952" width="22.28515625" style="40" customWidth="1"/>
    <col min="7953" max="7953" width="28.5703125" style="40" customWidth="1"/>
    <col min="7954" max="7954" width="24" style="40" customWidth="1"/>
    <col min="7955" max="7955" width="6.7109375" style="40" customWidth="1"/>
    <col min="7956" max="7956" width="27.28515625" style="40" customWidth="1"/>
    <col min="7957" max="7957" width="4.7109375" style="40" customWidth="1"/>
    <col min="7958" max="8201" width="11.42578125" style="40"/>
    <col min="8202" max="8202" width="23.5703125" style="40" customWidth="1"/>
    <col min="8203" max="8203" width="12.85546875" style="40" customWidth="1"/>
    <col min="8204" max="8204" width="5" style="40" customWidth="1"/>
    <col min="8205" max="8205" width="26.7109375" style="40" customWidth="1"/>
    <col min="8206" max="8206" width="3.5703125" style="40" customWidth="1"/>
    <col min="8207" max="8207" width="15.42578125" style="40" customWidth="1"/>
    <col min="8208" max="8208" width="22.28515625" style="40" customWidth="1"/>
    <col min="8209" max="8209" width="28.5703125" style="40" customWidth="1"/>
    <col min="8210" max="8210" width="24" style="40" customWidth="1"/>
    <col min="8211" max="8211" width="6.7109375" style="40" customWidth="1"/>
    <col min="8212" max="8212" width="27.28515625" style="40" customWidth="1"/>
    <col min="8213" max="8213" width="4.7109375" style="40" customWidth="1"/>
    <col min="8214" max="8457" width="11.42578125" style="40"/>
    <col min="8458" max="8458" width="23.5703125" style="40" customWidth="1"/>
    <col min="8459" max="8459" width="12.85546875" style="40" customWidth="1"/>
    <col min="8460" max="8460" width="5" style="40" customWidth="1"/>
    <col min="8461" max="8461" width="26.7109375" style="40" customWidth="1"/>
    <col min="8462" max="8462" width="3.5703125" style="40" customWidth="1"/>
    <col min="8463" max="8463" width="15.42578125" style="40" customWidth="1"/>
    <col min="8464" max="8464" width="22.28515625" style="40" customWidth="1"/>
    <col min="8465" max="8465" width="28.5703125" style="40" customWidth="1"/>
    <col min="8466" max="8466" width="24" style="40" customWidth="1"/>
    <col min="8467" max="8467" width="6.7109375" style="40" customWidth="1"/>
    <col min="8468" max="8468" width="27.28515625" style="40" customWidth="1"/>
    <col min="8469" max="8469" width="4.7109375" style="40" customWidth="1"/>
    <col min="8470" max="8713" width="11.42578125" style="40"/>
    <col min="8714" max="8714" width="23.5703125" style="40" customWidth="1"/>
    <col min="8715" max="8715" width="12.85546875" style="40" customWidth="1"/>
    <col min="8716" max="8716" width="5" style="40" customWidth="1"/>
    <col min="8717" max="8717" width="26.7109375" style="40" customWidth="1"/>
    <col min="8718" max="8718" width="3.5703125" style="40" customWidth="1"/>
    <col min="8719" max="8719" width="15.42578125" style="40" customWidth="1"/>
    <col min="8720" max="8720" width="22.28515625" style="40" customWidth="1"/>
    <col min="8721" max="8721" width="28.5703125" style="40" customWidth="1"/>
    <col min="8722" max="8722" width="24" style="40" customWidth="1"/>
    <col min="8723" max="8723" width="6.7109375" style="40" customWidth="1"/>
    <col min="8724" max="8724" width="27.28515625" style="40" customWidth="1"/>
    <col min="8725" max="8725" width="4.7109375" style="40" customWidth="1"/>
    <col min="8726" max="8969" width="11.42578125" style="40"/>
    <col min="8970" max="8970" width="23.5703125" style="40" customWidth="1"/>
    <col min="8971" max="8971" width="12.85546875" style="40" customWidth="1"/>
    <col min="8972" max="8972" width="5" style="40" customWidth="1"/>
    <col min="8973" max="8973" width="26.7109375" style="40" customWidth="1"/>
    <col min="8974" max="8974" width="3.5703125" style="40" customWidth="1"/>
    <col min="8975" max="8975" width="15.42578125" style="40" customWidth="1"/>
    <col min="8976" max="8976" width="22.28515625" style="40" customWidth="1"/>
    <col min="8977" max="8977" width="28.5703125" style="40" customWidth="1"/>
    <col min="8978" max="8978" width="24" style="40" customWidth="1"/>
    <col min="8979" max="8979" width="6.7109375" style="40" customWidth="1"/>
    <col min="8980" max="8980" width="27.28515625" style="40" customWidth="1"/>
    <col min="8981" max="8981" width="4.7109375" style="40" customWidth="1"/>
    <col min="8982" max="9225" width="11.42578125" style="40"/>
    <col min="9226" max="9226" width="23.5703125" style="40" customWidth="1"/>
    <col min="9227" max="9227" width="12.85546875" style="40" customWidth="1"/>
    <col min="9228" max="9228" width="5" style="40" customWidth="1"/>
    <col min="9229" max="9229" width="26.7109375" style="40" customWidth="1"/>
    <col min="9230" max="9230" width="3.5703125" style="40" customWidth="1"/>
    <col min="9231" max="9231" width="15.42578125" style="40" customWidth="1"/>
    <col min="9232" max="9232" width="22.28515625" style="40" customWidth="1"/>
    <col min="9233" max="9233" width="28.5703125" style="40" customWidth="1"/>
    <col min="9234" max="9234" width="24" style="40" customWidth="1"/>
    <col min="9235" max="9235" width="6.7109375" style="40" customWidth="1"/>
    <col min="9236" max="9236" width="27.28515625" style="40" customWidth="1"/>
    <col min="9237" max="9237" width="4.7109375" style="40" customWidth="1"/>
    <col min="9238" max="9481" width="11.42578125" style="40"/>
    <col min="9482" max="9482" width="23.5703125" style="40" customWidth="1"/>
    <col min="9483" max="9483" width="12.85546875" style="40" customWidth="1"/>
    <col min="9484" max="9484" width="5" style="40" customWidth="1"/>
    <col min="9485" max="9485" width="26.7109375" style="40" customWidth="1"/>
    <col min="9486" max="9486" width="3.5703125" style="40" customWidth="1"/>
    <col min="9487" max="9487" width="15.42578125" style="40" customWidth="1"/>
    <col min="9488" max="9488" width="22.28515625" style="40" customWidth="1"/>
    <col min="9489" max="9489" width="28.5703125" style="40" customWidth="1"/>
    <col min="9490" max="9490" width="24" style="40" customWidth="1"/>
    <col min="9491" max="9491" width="6.7109375" style="40" customWidth="1"/>
    <col min="9492" max="9492" width="27.28515625" style="40" customWidth="1"/>
    <col min="9493" max="9493" width="4.7109375" style="40" customWidth="1"/>
    <col min="9494" max="9737" width="11.42578125" style="40"/>
    <col min="9738" max="9738" width="23.5703125" style="40" customWidth="1"/>
    <col min="9739" max="9739" width="12.85546875" style="40" customWidth="1"/>
    <col min="9740" max="9740" width="5" style="40" customWidth="1"/>
    <col min="9741" max="9741" width="26.7109375" style="40" customWidth="1"/>
    <col min="9742" max="9742" width="3.5703125" style="40" customWidth="1"/>
    <col min="9743" max="9743" width="15.42578125" style="40" customWidth="1"/>
    <col min="9744" max="9744" width="22.28515625" style="40" customWidth="1"/>
    <col min="9745" max="9745" width="28.5703125" style="40" customWidth="1"/>
    <col min="9746" max="9746" width="24" style="40" customWidth="1"/>
    <col min="9747" max="9747" width="6.7109375" style="40" customWidth="1"/>
    <col min="9748" max="9748" width="27.28515625" style="40" customWidth="1"/>
    <col min="9749" max="9749" width="4.7109375" style="40" customWidth="1"/>
    <col min="9750" max="9993" width="11.42578125" style="40"/>
    <col min="9994" max="9994" width="23.5703125" style="40" customWidth="1"/>
    <col min="9995" max="9995" width="12.85546875" style="40" customWidth="1"/>
    <col min="9996" max="9996" width="5" style="40" customWidth="1"/>
    <col min="9997" max="9997" width="26.7109375" style="40" customWidth="1"/>
    <col min="9998" max="9998" width="3.5703125" style="40" customWidth="1"/>
    <col min="9999" max="9999" width="15.42578125" style="40" customWidth="1"/>
    <col min="10000" max="10000" width="22.28515625" style="40" customWidth="1"/>
    <col min="10001" max="10001" width="28.5703125" style="40" customWidth="1"/>
    <col min="10002" max="10002" width="24" style="40" customWidth="1"/>
    <col min="10003" max="10003" width="6.7109375" style="40" customWidth="1"/>
    <col min="10004" max="10004" width="27.28515625" style="40" customWidth="1"/>
    <col min="10005" max="10005" width="4.7109375" style="40" customWidth="1"/>
    <col min="10006" max="10249" width="11.42578125" style="40"/>
    <col min="10250" max="10250" width="23.5703125" style="40" customWidth="1"/>
    <col min="10251" max="10251" width="12.85546875" style="40" customWidth="1"/>
    <col min="10252" max="10252" width="5" style="40" customWidth="1"/>
    <col min="10253" max="10253" width="26.7109375" style="40" customWidth="1"/>
    <col min="10254" max="10254" width="3.5703125" style="40" customWidth="1"/>
    <col min="10255" max="10255" width="15.42578125" style="40" customWidth="1"/>
    <col min="10256" max="10256" width="22.28515625" style="40" customWidth="1"/>
    <col min="10257" max="10257" width="28.5703125" style="40" customWidth="1"/>
    <col min="10258" max="10258" width="24" style="40" customWidth="1"/>
    <col min="10259" max="10259" width="6.7109375" style="40" customWidth="1"/>
    <col min="10260" max="10260" width="27.28515625" style="40" customWidth="1"/>
    <col min="10261" max="10261" width="4.7109375" style="40" customWidth="1"/>
    <col min="10262" max="10505" width="11.42578125" style="40"/>
    <col min="10506" max="10506" width="23.5703125" style="40" customWidth="1"/>
    <col min="10507" max="10507" width="12.85546875" style="40" customWidth="1"/>
    <col min="10508" max="10508" width="5" style="40" customWidth="1"/>
    <col min="10509" max="10509" width="26.7109375" style="40" customWidth="1"/>
    <col min="10510" max="10510" width="3.5703125" style="40" customWidth="1"/>
    <col min="10511" max="10511" width="15.42578125" style="40" customWidth="1"/>
    <col min="10512" max="10512" width="22.28515625" style="40" customWidth="1"/>
    <col min="10513" max="10513" width="28.5703125" style="40" customWidth="1"/>
    <col min="10514" max="10514" width="24" style="40" customWidth="1"/>
    <col min="10515" max="10515" width="6.7109375" style="40" customWidth="1"/>
    <col min="10516" max="10516" width="27.28515625" style="40" customWidth="1"/>
    <col min="10517" max="10517" width="4.7109375" style="40" customWidth="1"/>
    <col min="10518" max="10761" width="11.42578125" style="40"/>
    <col min="10762" max="10762" width="23.5703125" style="40" customWidth="1"/>
    <col min="10763" max="10763" width="12.85546875" style="40" customWidth="1"/>
    <col min="10764" max="10764" width="5" style="40" customWidth="1"/>
    <col min="10765" max="10765" width="26.7109375" style="40" customWidth="1"/>
    <col min="10766" max="10766" width="3.5703125" style="40" customWidth="1"/>
    <col min="10767" max="10767" width="15.42578125" style="40" customWidth="1"/>
    <col min="10768" max="10768" width="22.28515625" style="40" customWidth="1"/>
    <col min="10769" max="10769" width="28.5703125" style="40" customWidth="1"/>
    <col min="10770" max="10770" width="24" style="40" customWidth="1"/>
    <col min="10771" max="10771" width="6.7109375" style="40" customWidth="1"/>
    <col min="10772" max="10772" width="27.28515625" style="40" customWidth="1"/>
    <col min="10773" max="10773" width="4.7109375" style="40" customWidth="1"/>
    <col min="10774" max="11017" width="11.42578125" style="40"/>
    <col min="11018" max="11018" width="23.5703125" style="40" customWidth="1"/>
    <col min="11019" max="11019" width="12.85546875" style="40" customWidth="1"/>
    <col min="11020" max="11020" width="5" style="40" customWidth="1"/>
    <col min="11021" max="11021" width="26.7109375" style="40" customWidth="1"/>
    <col min="11022" max="11022" width="3.5703125" style="40" customWidth="1"/>
    <col min="11023" max="11023" width="15.42578125" style="40" customWidth="1"/>
    <col min="11024" max="11024" width="22.28515625" style="40" customWidth="1"/>
    <col min="11025" max="11025" width="28.5703125" style="40" customWidth="1"/>
    <col min="11026" max="11026" width="24" style="40" customWidth="1"/>
    <col min="11027" max="11027" width="6.7109375" style="40" customWidth="1"/>
    <col min="11028" max="11028" width="27.28515625" style="40" customWidth="1"/>
    <col min="11029" max="11029" width="4.7109375" style="40" customWidth="1"/>
    <col min="11030" max="11273" width="11.42578125" style="40"/>
    <col min="11274" max="11274" width="23.5703125" style="40" customWidth="1"/>
    <col min="11275" max="11275" width="12.85546875" style="40" customWidth="1"/>
    <col min="11276" max="11276" width="5" style="40" customWidth="1"/>
    <col min="11277" max="11277" width="26.7109375" style="40" customWidth="1"/>
    <col min="11278" max="11278" width="3.5703125" style="40" customWidth="1"/>
    <col min="11279" max="11279" width="15.42578125" style="40" customWidth="1"/>
    <col min="11280" max="11280" width="22.28515625" style="40" customWidth="1"/>
    <col min="11281" max="11281" width="28.5703125" style="40" customWidth="1"/>
    <col min="11282" max="11282" width="24" style="40" customWidth="1"/>
    <col min="11283" max="11283" width="6.7109375" style="40" customWidth="1"/>
    <col min="11284" max="11284" width="27.28515625" style="40" customWidth="1"/>
    <col min="11285" max="11285" width="4.7109375" style="40" customWidth="1"/>
    <col min="11286" max="11529" width="11.42578125" style="40"/>
    <col min="11530" max="11530" width="23.5703125" style="40" customWidth="1"/>
    <col min="11531" max="11531" width="12.85546875" style="40" customWidth="1"/>
    <col min="11532" max="11532" width="5" style="40" customWidth="1"/>
    <col min="11533" max="11533" width="26.7109375" style="40" customWidth="1"/>
    <col min="11534" max="11534" width="3.5703125" style="40" customWidth="1"/>
    <col min="11535" max="11535" width="15.42578125" style="40" customWidth="1"/>
    <col min="11536" max="11536" width="22.28515625" style="40" customWidth="1"/>
    <col min="11537" max="11537" width="28.5703125" style="40" customWidth="1"/>
    <col min="11538" max="11538" width="24" style="40" customWidth="1"/>
    <col min="11539" max="11539" width="6.7109375" style="40" customWidth="1"/>
    <col min="11540" max="11540" width="27.28515625" style="40" customWidth="1"/>
    <col min="11541" max="11541" width="4.7109375" style="40" customWidth="1"/>
    <col min="11542" max="11785" width="11.42578125" style="40"/>
    <col min="11786" max="11786" width="23.5703125" style="40" customWidth="1"/>
    <col min="11787" max="11787" width="12.85546875" style="40" customWidth="1"/>
    <col min="11788" max="11788" width="5" style="40" customWidth="1"/>
    <col min="11789" max="11789" width="26.7109375" style="40" customWidth="1"/>
    <col min="11790" max="11790" width="3.5703125" style="40" customWidth="1"/>
    <col min="11791" max="11791" width="15.42578125" style="40" customWidth="1"/>
    <col min="11792" max="11792" width="22.28515625" style="40" customWidth="1"/>
    <col min="11793" max="11793" width="28.5703125" style="40" customWidth="1"/>
    <col min="11794" max="11794" width="24" style="40" customWidth="1"/>
    <col min="11795" max="11795" width="6.7109375" style="40" customWidth="1"/>
    <col min="11796" max="11796" width="27.28515625" style="40" customWidth="1"/>
    <col min="11797" max="11797" width="4.7109375" style="40" customWidth="1"/>
    <col min="11798" max="12041" width="11.42578125" style="40"/>
    <col min="12042" max="12042" width="23.5703125" style="40" customWidth="1"/>
    <col min="12043" max="12043" width="12.85546875" style="40" customWidth="1"/>
    <col min="12044" max="12044" width="5" style="40" customWidth="1"/>
    <col min="12045" max="12045" width="26.7109375" style="40" customWidth="1"/>
    <col min="12046" max="12046" width="3.5703125" style="40" customWidth="1"/>
    <col min="12047" max="12047" width="15.42578125" style="40" customWidth="1"/>
    <col min="12048" max="12048" width="22.28515625" style="40" customWidth="1"/>
    <col min="12049" max="12049" width="28.5703125" style="40" customWidth="1"/>
    <col min="12050" max="12050" width="24" style="40" customWidth="1"/>
    <col min="12051" max="12051" width="6.7109375" style="40" customWidth="1"/>
    <col min="12052" max="12052" width="27.28515625" style="40" customWidth="1"/>
    <col min="12053" max="12053" width="4.7109375" style="40" customWidth="1"/>
    <col min="12054" max="12297" width="11.42578125" style="40"/>
    <col min="12298" max="12298" width="23.5703125" style="40" customWidth="1"/>
    <col min="12299" max="12299" width="12.85546875" style="40" customWidth="1"/>
    <col min="12300" max="12300" width="5" style="40" customWidth="1"/>
    <col min="12301" max="12301" width="26.7109375" style="40" customWidth="1"/>
    <col min="12302" max="12302" width="3.5703125" style="40" customWidth="1"/>
    <col min="12303" max="12303" width="15.42578125" style="40" customWidth="1"/>
    <col min="12304" max="12304" width="22.28515625" style="40" customWidth="1"/>
    <col min="12305" max="12305" width="28.5703125" style="40" customWidth="1"/>
    <col min="12306" max="12306" width="24" style="40" customWidth="1"/>
    <col min="12307" max="12307" width="6.7109375" style="40" customWidth="1"/>
    <col min="12308" max="12308" width="27.28515625" style="40" customWidth="1"/>
    <col min="12309" max="12309" width="4.7109375" style="40" customWidth="1"/>
    <col min="12310" max="12553" width="11.42578125" style="40"/>
    <col min="12554" max="12554" width="23.5703125" style="40" customWidth="1"/>
    <col min="12555" max="12555" width="12.85546875" style="40" customWidth="1"/>
    <col min="12556" max="12556" width="5" style="40" customWidth="1"/>
    <col min="12557" max="12557" width="26.7109375" style="40" customWidth="1"/>
    <col min="12558" max="12558" width="3.5703125" style="40" customWidth="1"/>
    <col min="12559" max="12559" width="15.42578125" style="40" customWidth="1"/>
    <col min="12560" max="12560" width="22.28515625" style="40" customWidth="1"/>
    <col min="12561" max="12561" width="28.5703125" style="40" customWidth="1"/>
    <col min="12562" max="12562" width="24" style="40" customWidth="1"/>
    <col min="12563" max="12563" width="6.7109375" style="40" customWidth="1"/>
    <col min="12564" max="12564" width="27.28515625" style="40" customWidth="1"/>
    <col min="12565" max="12565" width="4.7109375" style="40" customWidth="1"/>
    <col min="12566" max="12809" width="11.42578125" style="40"/>
    <col min="12810" max="12810" width="23.5703125" style="40" customWidth="1"/>
    <col min="12811" max="12811" width="12.85546875" style="40" customWidth="1"/>
    <col min="12812" max="12812" width="5" style="40" customWidth="1"/>
    <col min="12813" max="12813" width="26.7109375" style="40" customWidth="1"/>
    <col min="12814" max="12814" width="3.5703125" style="40" customWidth="1"/>
    <col min="12815" max="12815" width="15.42578125" style="40" customWidth="1"/>
    <col min="12816" max="12816" width="22.28515625" style="40" customWidth="1"/>
    <col min="12817" max="12817" width="28.5703125" style="40" customWidth="1"/>
    <col min="12818" max="12818" width="24" style="40" customWidth="1"/>
    <col min="12819" max="12819" width="6.7109375" style="40" customWidth="1"/>
    <col min="12820" max="12820" width="27.28515625" style="40" customWidth="1"/>
    <col min="12821" max="12821" width="4.7109375" style="40" customWidth="1"/>
    <col min="12822" max="13065" width="11.42578125" style="40"/>
    <col min="13066" max="13066" width="23.5703125" style="40" customWidth="1"/>
    <col min="13067" max="13067" width="12.85546875" style="40" customWidth="1"/>
    <col min="13068" max="13068" width="5" style="40" customWidth="1"/>
    <col min="13069" max="13069" width="26.7109375" style="40" customWidth="1"/>
    <col min="13070" max="13070" width="3.5703125" style="40" customWidth="1"/>
    <col min="13071" max="13071" width="15.42578125" style="40" customWidth="1"/>
    <col min="13072" max="13072" width="22.28515625" style="40" customWidth="1"/>
    <col min="13073" max="13073" width="28.5703125" style="40" customWidth="1"/>
    <col min="13074" max="13074" width="24" style="40" customWidth="1"/>
    <col min="13075" max="13075" width="6.7109375" style="40" customWidth="1"/>
    <col min="13076" max="13076" width="27.28515625" style="40" customWidth="1"/>
    <col min="13077" max="13077" width="4.7109375" style="40" customWidth="1"/>
    <col min="13078" max="13321" width="11.42578125" style="40"/>
    <col min="13322" max="13322" width="23.5703125" style="40" customWidth="1"/>
    <col min="13323" max="13323" width="12.85546875" style="40" customWidth="1"/>
    <col min="13324" max="13324" width="5" style="40" customWidth="1"/>
    <col min="13325" max="13325" width="26.7109375" style="40" customWidth="1"/>
    <col min="13326" max="13326" width="3.5703125" style="40" customWidth="1"/>
    <col min="13327" max="13327" width="15.42578125" style="40" customWidth="1"/>
    <col min="13328" max="13328" width="22.28515625" style="40" customWidth="1"/>
    <col min="13329" max="13329" width="28.5703125" style="40" customWidth="1"/>
    <col min="13330" max="13330" width="24" style="40" customWidth="1"/>
    <col min="13331" max="13331" width="6.7109375" style="40" customWidth="1"/>
    <col min="13332" max="13332" width="27.28515625" style="40" customWidth="1"/>
    <col min="13333" max="13333" width="4.7109375" style="40" customWidth="1"/>
    <col min="13334" max="13577" width="11.42578125" style="40"/>
    <col min="13578" max="13578" width="23.5703125" style="40" customWidth="1"/>
    <col min="13579" max="13579" width="12.85546875" style="40" customWidth="1"/>
    <col min="13580" max="13580" width="5" style="40" customWidth="1"/>
    <col min="13581" max="13581" width="26.7109375" style="40" customWidth="1"/>
    <col min="13582" max="13582" width="3.5703125" style="40" customWidth="1"/>
    <col min="13583" max="13583" width="15.42578125" style="40" customWidth="1"/>
    <col min="13584" max="13584" width="22.28515625" style="40" customWidth="1"/>
    <col min="13585" max="13585" width="28.5703125" style="40" customWidth="1"/>
    <col min="13586" max="13586" width="24" style="40" customWidth="1"/>
    <col min="13587" max="13587" width="6.7109375" style="40" customWidth="1"/>
    <col min="13588" max="13588" width="27.28515625" style="40" customWidth="1"/>
    <col min="13589" max="13589" width="4.7109375" style="40" customWidth="1"/>
    <col min="13590" max="13833" width="11.42578125" style="40"/>
    <col min="13834" max="13834" width="23.5703125" style="40" customWidth="1"/>
    <col min="13835" max="13835" width="12.85546875" style="40" customWidth="1"/>
    <col min="13836" max="13836" width="5" style="40" customWidth="1"/>
    <col min="13837" max="13837" width="26.7109375" style="40" customWidth="1"/>
    <col min="13838" max="13838" width="3.5703125" style="40" customWidth="1"/>
    <col min="13839" max="13839" width="15.42578125" style="40" customWidth="1"/>
    <col min="13840" max="13840" width="22.28515625" style="40" customWidth="1"/>
    <col min="13841" max="13841" width="28.5703125" style="40" customWidth="1"/>
    <col min="13842" max="13842" width="24" style="40" customWidth="1"/>
    <col min="13843" max="13843" width="6.7109375" style="40" customWidth="1"/>
    <col min="13844" max="13844" width="27.28515625" style="40" customWidth="1"/>
    <col min="13845" max="13845" width="4.7109375" style="40" customWidth="1"/>
    <col min="13846" max="14089" width="11.42578125" style="40"/>
    <col min="14090" max="14090" width="23.5703125" style="40" customWidth="1"/>
    <col min="14091" max="14091" width="12.85546875" style="40" customWidth="1"/>
    <col min="14092" max="14092" width="5" style="40" customWidth="1"/>
    <col min="14093" max="14093" width="26.7109375" style="40" customWidth="1"/>
    <col min="14094" max="14094" width="3.5703125" style="40" customWidth="1"/>
    <col min="14095" max="14095" width="15.42578125" style="40" customWidth="1"/>
    <col min="14096" max="14096" width="22.28515625" style="40" customWidth="1"/>
    <col min="14097" max="14097" width="28.5703125" style="40" customWidth="1"/>
    <col min="14098" max="14098" width="24" style="40" customWidth="1"/>
    <col min="14099" max="14099" width="6.7109375" style="40" customWidth="1"/>
    <col min="14100" max="14100" width="27.28515625" style="40" customWidth="1"/>
    <col min="14101" max="14101" width="4.7109375" style="40" customWidth="1"/>
    <col min="14102" max="14345" width="11.42578125" style="40"/>
    <col min="14346" max="14346" width="23.5703125" style="40" customWidth="1"/>
    <col min="14347" max="14347" width="12.85546875" style="40" customWidth="1"/>
    <col min="14348" max="14348" width="5" style="40" customWidth="1"/>
    <col min="14349" max="14349" width="26.7109375" style="40" customWidth="1"/>
    <col min="14350" max="14350" width="3.5703125" style="40" customWidth="1"/>
    <col min="14351" max="14351" width="15.42578125" style="40" customWidth="1"/>
    <col min="14352" max="14352" width="22.28515625" style="40" customWidth="1"/>
    <col min="14353" max="14353" width="28.5703125" style="40" customWidth="1"/>
    <col min="14354" max="14354" width="24" style="40" customWidth="1"/>
    <col min="14355" max="14355" width="6.7109375" style="40" customWidth="1"/>
    <col min="14356" max="14356" width="27.28515625" style="40" customWidth="1"/>
    <col min="14357" max="14357" width="4.7109375" style="40" customWidth="1"/>
    <col min="14358" max="14601" width="11.42578125" style="40"/>
    <col min="14602" max="14602" width="23.5703125" style="40" customWidth="1"/>
    <col min="14603" max="14603" width="12.85546875" style="40" customWidth="1"/>
    <col min="14604" max="14604" width="5" style="40" customWidth="1"/>
    <col min="14605" max="14605" width="26.7109375" style="40" customWidth="1"/>
    <col min="14606" max="14606" width="3.5703125" style="40" customWidth="1"/>
    <col min="14607" max="14607" width="15.42578125" style="40" customWidth="1"/>
    <col min="14608" max="14608" width="22.28515625" style="40" customWidth="1"/>
    <col min="14609" max="14609" width="28.5703125" style="40" customWidth="1"/>
    <col min="14610" max="14610" width="24" style="40" customWidth="1"/>
    <col min="14611" max="14611" width="6.7109375" style="40" customWidth="1"/>
    <col min="14612" max="14612" width="27.28515625" style="40" customWidth="1"/>
    <col min="14613" max="14613" width="4.7109375" style="40" customWidth="1"/>
    <col min="14614" max="14857" width="11.42578125" style="40"/>
    <col min="14858" max="14858" width="23.5703125" style="40" customWidth="1"/>
    <col min="14859" max="14859" width="12.85546875" style="40" customWidth="1"/>
    <col min="14860" max="14860" width="5" style="40" customWidth="1"/>
    <col min="14861" max="14861" width="26.7109375" style="40" customWidth="1"/>
    <col min="14862" max="14862" width="3.5703125" style="40" customWidth="1"/>
    <col min="14863" max="14863" width="15.42578125" style="40" customWidth="1"/>
    <col min="14864" max="14864" width="22.28515625" style="40" customWidth="1"/>
    <col min="14865" max="14865" width="28.5703125" style="40" customWidth="1"/>
    <col min="14866" max="14866" width="24" style="40" customWidth="1"/>
    <col min="14867" max="14867" width="6.7109375" style="40" customWidth="1"/>
    <col min="14868" max="14868" width="27.28515625" style="40" customWidth="1"/>
    <col min="14869" max="14869" width="4.7109375" style="40" customWidth="1"/>
    <col min="14870" max="15113" width="11.42578125" style="40"/>
    <col min="15114" max="15114" width="23.5703125" style="40" customWidth="1"/>
    <col min="15115" max="15115" width="12.85546875" style="40" customWidth="1"/>
    <col min="15116" max="15116" width="5" style="40" customWidth="1"/>
    <col min="15117" max="15117" width="26.7109375" style="40" customWidth="1"/>
    <col min="15118" max="15118" width="3.5703125" style="40" customWidth="1"/>
    <col min="15119" max="15119" width="15.42578125" style="40" customWidth="1"/>
    <col min="15120" max="15120" width="22.28515625" style="40" customWidth="1"/>
    <col min="15121" max="15121" width="28.5703125" style="40" customWidth="1"/>
    <col min="15122" max="15122" width="24" style="40" customWidth="1"/>
    <col min="15123" max="15123" width="6.7109375" style="40" customWidth="1"/>
    <col min="15124" max="15124" width="27.28515625" style="40" customWidth="1"/>
    <col min="15125" max="15125" width="4.7109375" style="40" customWidth="1"/>
    <col min="15126" max="15369" width="11.42578125" style="40"/>
    <col min="15370" max="15370" width="23.5703125" style="40" customWidth="1"/>
    <col min="15371" max="15371" width="12.85546875" style="40" customWidth="1"/>
    <col min="15372" max="15372" width="5" style="40" customWidth="1"/>
    <col min="15373" max="15373" width="26.7109375" style="40" customWidth="1"/>
    <col min="15374" max="15374" width="3.5703125" style="40" customWidth="1"/>
    <col min="15375" max="15375" width="15.42578125" style="40" customWidth="1"/>
    <col min="15376" max="15376" width="22.28515625" style="40" customWidth="1"/>
    <col min="15377" max="15377" width="28.5703125" style="40" customWidth="1"/>
    <col min="15378" max="15378" width="24" style="40" customWidth="1"/>
    <col min="15379" max="15379" width="6.7109375" style="40" customWidth="1"/>
    <col min="15380" max="15380" width="27.28515625" style="40" customWidth="1"/>
    <col min="15381" max="15381" width="4.7109375" style="40" customWidth="1"/>
    <col min="15382" max="15625" width="11.42578125" style="40"/>
    <col min="15626" max="15626" width="23.5703125" style="40" customWidth="1"/>
    <col min="15627" max="15627" width="12.85546875" style="40" customWidth="1"/>
    <col min="15628" max="15628" width="5" style="40" customWidth="1"/>
    <col min="15629" max="15629" width="26.7109375" style="40" customWidth="1"/>
    <col min="15630" max="15630" width="3.5703125" style="40" customWidth="1"/>
    <col min="15631" max="15631" width="15.42578125" style="40" customWidth="1"/>
    <col min="15632" max="15632" width="22.28515625" style="40" customWidth="1"/>
    <col min="15633" max="15633" width="28.5703125" style="40" customWidth="1"/>
    <col min="15634" max="15634" width="24" style="40" customWidth="1"/>
    <col min="15635" max="15635" width="6.7109375" style="40" customWidth="1"/>
    <col min="15636" max="15636" width="27.28515625" style="40" customWidth="1"/>
    <col min="15637" max="15637" width="4.7109375" style="40" customWidth="1"/>
    <col min="15638" max="15881" width="11.42578125" style="40"/>
    <col min="15882" max="15882" width="23.5703125" style="40" customWidth="1"/>
    <col min="15883" max="15883" width="12.85546875" style="40" customWidth="1"/>
    <col min="15884" max="15884" width="5" style="40" customWidth="1"/>
    <col min="15885" max="15885" width="26.7109375" style="40" customWidth="1"/>
    <col min="15886" max="15886" width="3.5703125" style="40" customWidth="1"/>
    <col min="15887" max="15887" width="15.42578125" style="40" customWidth="1"/>
    <col min="15888" max="15888" width="22.28515625" style="40" customWidth="1"/>
    <col min="15889" max="15889" width="28.5703125" style="40" customWidth="1"/>
    <col min="15890" max="15890" width="24" style="40" customWidth="1"/>
    <col min="15891" max="15891" width="6.7109375" style="40" customWidth="1"/>
    <col min="15892" max="15892" width="27.28515625" style="40" customWidth="1"/>
    <col min="15893" max="15893" width="4.7109375" style="40" customWidth="1"/>
    <col min="15894" max="16137" width="11.42578125" style="40"/>
    <col min="16138" max="16138" width="23.5703125" style="40" customWidth="1"/>
    <col min="16139" max="16139" width="12.85546875" style="40" customWidth="1"/>
    <col min="16140" max="16140" width="5" style="40" customWidth="1"/>
    <col min="16141" max="16141" width="26.7109375" style="40" customWidth="1"/>
    <col min="16142" max="16142" width="3.5703125" style="40" customWidth="1"/>
    <col min="16143" max="16143" width="15.42578125" style="40" customWidth="1"/>
    <col min="16144" max="16144" width="22.28515625" style="40" customWidth="1"/>
    <col min="16145" max="16145" width="28.5703125" style="40" customWidth="1"/>
    <col min="16146" max="16146" width="24" style="40" customWidth="1"/>
    <col min="16147" max="16147" width="6.7109375" style="40" customWidth="1"/>
    <col min="16148" max="16148" width="27.28515625" style="40" customWidth="1"/>
    <col min="16149" max="16149" width="4.7109375" style="40" customWidth="1"/>
    <col min="16150" max="16384" width="11.42578125" style="40"/>
  </cols>
  <sheetData>
    <row r="1" spans="2:18" ht="15" customHeight="1" thickBot="1">
      <c r="B1" s="1" t="s">
        <v>42</v>
      </c>
      <c r="F1" s="141"/>
      <c r="G1" s="141"/>
      <c r="H1" s="141"/>
      <c r="I1" s="142"/>
      <c r="P1" s="40"/>
    </row>
    <row r="2" spans="2:18" ht="15" customHeight="1">
      <c r="B2" s="144"/>
      <c r="C2" s="145"/>
      <c r="D2" s="145"/>
      <c r="E2" s="145"/>
      <c r="I2" s="146" t="s">
        <v>0</v>
      </c>
      <c r="J2" s="147"/>
      <c r="K2" s="148"/>
      <c r="L2" s="148"/>
      <c r="M2" s="148"/>
      <c r="N2" s="148"/>
      <c r="O2" s="42"/>
      <c r="P2" s="40"/>
    </row>
    <row r="3" spans="2:18" ht="15" customHeight="1">
      <c r="B3" s="149"/>
      <c r="I3" s="146" t="s">
        <v>43</v>
      </c>
      <c r="J3" s="40"/>
      <c r="K3" s="150">
        <v>18378130</v>
      </c>
      <c r="L3" s="43"/>
      <c r="M3" s="43"/>
      <c r="N3" s="43"/>
      <c r="O3" s="44"/>
      <c r="P3" s="40"/>
    </row>
    <row r="4" spans="2:18" ht="15" customHeight="1">
      <c r="B4" s="149"/>
      <c r="J4" s="40"/>
      <c r="K4" s="43"/>
      <c r="L4" s="43"/>
      <c r="M4" s="43"/>
      <c r="N4" s="43"/>
      <c r="O4" s="44"/>
      <c r="P4" s="40"/>
    </row>
    <row r="5" spans="2:18" ht="15" customHeight="1">
      <c r="B5" s="149"/>
      <c r="O5" s="44"/>
    </row>
    <row r="6" spans="2:18" ht="15" customHeight="1">
      <c r="B6" s="149"/>
      <c r="C6" s="1"/>
      <c r="D6" s="1"/>
      <c r="O6" s="44"/>
      <c r="R6" s="1"/>
    </row>
    <row r="7" spans="2:18" s="153" customFormat="1" ht="15" customHeight="1">
      <c r="B7" s="151"/>
      <c r="C7" s="152" t="s">
        <v>44</v>
      </c>
      <c r="D7" s="146" t="s">
        <v>45</v>
      </c>
      <c r="E7" s="40"/>
      <c r="F7" s="40"/>
      <c r="G7" s="40"/>
      <c r="H7" s="143"/>
      <c r="I7" s="143"/>
      <c r="J7" s="40"/>
      <c r="O7" s="45"/>
    </row>
    <row r="8" spans="2:18" ht="15" customHeight="1">
      <c r="B8" s="149"/>
      <c r="C8" s="1"/>
      <c r="H8" s="143"/>
      <c r="J8" s="40"/>
      <c r="O8" s="44"/>
    </row>
    <row r="9" spans="2:18" ht="15" customHeight="1">
      <c r="B9" s="149"/>
      <c r="C9" s="1"/>
      <c r="H9" s="143"/>
      <c r="J9" s="40"/>
      <c r="O9" s="44"/>
    </row>
    <row r="10" spans="2:18" s="153" customFormat="1" ht="15" customHeight="1">
      <c r="B10" s="151"/>
      <c r="C10" s="154" t="s">
        <v>46</v>
      </c>
      <c r="D10" s="563"/>
      <c r="E10" s="563"/>
      <c r="F10" s="563"/>
      <c r="G10" s="563"/>
      <c r="H10" s="563"/>
      <c r="I10" s="563"/>
      <c r="J10" s="563"/>
      <c r="O10" s="45"/>
      <c r="R10" s="40"/>
    </row>
    <row r="11" spans="2:18" s="153" customFormat="1" ht="15" customHeight="1">
      <c r="B11" s="151"/>
      <c r="C11" s="154" t="s">
        <v>47</v>
      </c>
      <c r="D11" s="564"/>
      <c r="E11" s="564"/>
      <c r="F11" s="564"/>
      <c r="G11" s="564"/>
      <c r="H11" s="564"/>
      <c r="I11" s="564"/>
      <c r="J11" s="564"/>
      <c r="O11" s="45"/>
      <c r="R11" s="40"/>
    </row>
    <row r="12" spans="2:18" s="153" customFormat="1" ht="15" customHeight="1">
      <c r="B12" s="151"/>
      <c r="C12" s="154" t="s">
        <v>48</v>
      </c>
      <c r="D12" s="564"/>
      <c r="E12" s="564"/>
      <c r="F12" s="564"/>
      <c r="G12" s="564"/>
      <c r="H12" s="564"/>
      <c r="I12" s="564"/>
      <c r="J12" s="564"/>
      <c r="O12" s="45"/>
      <c r="R12" s="40"/>
    </row>
    <row r="13" spans="2:18" s="153" customFormat="1" ht="15" customHeight="1">
      <c r="B13" s="151"/>
      <c r="C13" s="155" t="s">
        <v>49</v>
      </c>
      <c r="D13" s="564"/>
      <c r="E13" s="564"/>
      <c r="F13" s="564"/>
      <c r="G13" s="564"/>
      <c r="H13" s="564"/>
      <c r="I13" s="564"/>
      <c r="J13" s="564"/>
      <c r="O13" s="45"/>
      <c r="R13" s="40"/>
    </row>
    <row r="14" spans="2:18" s="153" customFormat="1" ht="15" customHeight="1">
      <c r="B14" s="151"/>
      <c r="O14" s="45"/>
      <c r="R14" s="40"/>
    </row>
    <row r="15" spans="2:18" s="153" customFormat="1" ht="15" customHeight="1" thickBot="1">
      <c r="B15" s="156"/>
      <c r="C15" s="157"/>
      <c r="D15" s="157"/>
      <c r="E15" s="157"/>
      <c r="F15" s="157"/>
      <c r="G15" s="157"/>
      <c r="H15" s="157"/>
      <c r="I15" s="157"/>
      <c r="J15" s="157"/>
      <c r="K15" s="157"/>
      <c r="L15" s="157"/>
      <c r="M15" s="157"/>
      <c r="N15" s="157"/>
      <c r="O15" s="94"/>
      <c r="R15" s="40"/>
    </row>
    <row r="16" spans="2:18" s="153" customFormat="1" ht="15" customHeight="1">
      <c r="B16" s="151"/>
      <c r="O16" s="45"/>
      <c r="R16" s="158"/>
    </row>
    <row r="17" spans="2:18" ht="18">
      <c r="B17" s="149"/>
      <c r="C17" s="159" t="s">
        <v>50</v>
      </c>
      <c r="D17" s="160"/>
      <c r="E17" s="160"/>
      <c r="F17" s="160"/>
      <c r="G17" s="160"/>
      <c r="H17" s="160"/>
      <c r="I17" s="160"/>
      <c r="J17" s="160"/>
      <c r="O17" s="44"/>
    </row>
    <row r="18" spans="2:18">
      <c r="B18" s="149"/>
      <c r="C18" s="161"/>
      <c r="D18" s="161"/>
      <c r="E18" s="161"/>
      <c r="F18" s="161"/>
      <c r="G18" s="162"/>
      <c r="H18" s="47"/>
      <c r="O18" s="44"/>
      <c r="R18" s="158"/>
    </row>
    <row r="19" spans="2:18" ht="15">
      <c r="B19" s="149"/>
      <c r="C19" s="163" t="s">
        <v>51</v>
      </c>
      <c r="D19" s="164"/>
      <c r="E19" s="161"/>
      <c r="F19" s="161"/>
      <c r="G19" s="162"/>
      <c r="H19" s="47"/>
      <c r="O19" s="44"/>
      <c r="R19" s="158"/>
    </row>
    <row r="20" spans="2:18" ht="4.5" customHeight="1">
      <c r="B20" s="149"/>
      <c r="C20" s="161"/>
      <c r="D20" s="161"/>
      <c r="E20" s="161"/>
      <c r="F20" s="161"/>
      <c r="G20" s="162"/>
      <c r="H20" s="47"/>
      <c r="O20" s="44"/>
      <c r="R20" s="158"/>
    </row>
    <row r="21" spans="2:18">
      <c r="B21" s="149"/>
      <c r="C21" s="165" t="s">
        <v>52</v>
      </c>
      <c r="D21" s="161"/>
      <c r="E21" s="161"/>
      <c r="F21" s="161"/>
      <c r="G21" s="162"/>
      <c r="H21" s="47"/>
      <c r="O21" s="44"/>
      <c r="R21" s="158"/>
    </row>
    <row r="22" spans="2:18">
      <c r="B22" s="149"/>
      <c r="C22" s="161"/>
      <c r="D22" s="161"/>
      <c r="E22" s="161"/>
      <c r="F22" s="161"/>
      <c r="G22" s="162"/>
      <c r="H22" s="47"/>
      <c r="O22" s="44"/>
      <c r="Q22" s="158"/>
      <c r="R22" s="158"/>
    </row>
    <row r="23" spans="2:18" ht="13.5" thickBot="1">
      <c r="B23" s="149"/>
      <c r="C23" s="166" t="s">
        <v>53</v>
      </c>
      <c r="D23" s="161"/>
      <c r="E23" s="161"/>
      <c r="G23" s="167" t="s">
        <v>54</v>
      </c>
      <c r="H23" s="47"/>
      <c r="O23" s="44"/>
      <c r="R23" s="158"/>
    </row>
    <row r="24" spans="2:18" ht="23.25" thickBot="1">
      <c r="B24" s="149"/>
      <c r="C24" s="161"/>
      <c r="D24" s="512" t="s">
        <v>55</v>
      </c>
      <c r="E24" s="512" t="s">
        <v>56</v>
      </c>
      <c r="G24" s="162"/>
      <c r="H24" s="47"/>
      <c r="O24" s="44"/>
      <c r="R24" s="158"/>
    </row>
    <row r="25" spans="2:18" ht="15.75" customHeight="1">
      <c r="B25" s="149"/>
      <c r="C25" s="168" t="s">
        <v>57</v>
      </c>
      <c r="D25" s="170"/>
      <c r="E25" s="513"/>
      <c r="G25" s="169" t="s">
        <v>57</v>
      </c>
      <c r="H25" s="91"/>
      <c r="I25" s="162" t="s">
        <v>58</v>
      </c>
      <c r="O25" s="44"/>
      <c r="R25" s="158"/>
    </row>
    <row r="26" spans="2:18" ht="15.75" customHeight="1">
      <c r="B26" s="149"/>
      <c r="C26" s="171" t="s">
        <v>59</v>
      </c>
      <c r="D26" s="170"/>
      <c r="E26" s="514"/>
      <c r="G26" s="172" t="s">
        <v>59</v>
      </c>
      <c r="H26" s="170"/>
      <c r="I26" s="162" t="s">
        <v>58</v>
      </c>
      <c r="O26" s="44"/>
      <c r="R26" s="158"/>
    </row>
    <row r="27" spans="2:18" ht="15.75" customHeight="1">
      <c r="B27" s="149"/>
      <c r="C27" s="171" t="s">
        <v>60</v>
      </c>
      <c r="D27" s="92"/>
      <c r="E27" s="514"/>
      <c r="G27" s="172" t="s">
        <v>60</v>
      </c>
      <c r="H27" s="92"/>
      <c r="I27" s="162" t="s">
        <v>58</v>
      </c>
      <c r="O27" s="44"/>
      <c r="R27" s="158"/>
    </row>
    <row r="28" spans="2:18" ht="15.75" customHeight="1">
      <c r="B28" s="149"/>
      <c r="C28" s="171" t="s">
        <v>61</v>
      </c>
      <c r="D28" s="92"/>
      <c r="E28" s="514"/>
      <c r="G28" s="172" t="s">
        <v>61</v>
      </c>
      <c r="H28" s="170"/>
      <c r="I28" s="162" t="s">
        <v>58</v>
      </c>
      <c r="O28" s="44"/>
      <c r="R28" s="158"/>
    </row>
    <row r="29" spans="2:18" ht="15.75" customHeight="1">
      <c r="B29" s="149"/>
      <c r="C29" s="171" t="s">
        <v>62</v>
      </c>
      <c r="D29" s="92"/>
      <c r="E29" s="515"/>
      <c r="G29" s="172" t="s">
        <v>62</v>
      </c>
      <c r="H29" s="92"/>
      <c r="I29" s="162" t="s">
        <v>58</v>
      </c>
      <c r="O29" s="44"/>
      <c r="R29" s="158"/>
    </row>
    <row r="30" spans="2:18" ht="15.75" customHeight="1">
      <c r="B30" s="149"/>
      <c r="C30" s="171" t="s">
        <v>63</v>
      </c>
      <c r="D30" s="92"/>
      <c r="E30" s="514"/>
      <c r="G30" s="172" t="s">
        <v>63</v>
      </c>
      <c r="H30" s="170"/>
      <c r="I30" s="162" t="s">
        <v>58</v>
      </c>
      <c r="O30" s="44"/>
      <c r="R30" s="158"/>
    </row>
    <row r="31" spans="2:18" ht="15.75" customHeight="1">
      <c r="B31" s="149"/>
      <c r="C31" s="171" t="s">
        <v>64</v>
      </c>
      <c r="D31" s="92"/>
      <c r="E31" s="514"/>
      <c r="G31" s="172" t="s">
        <v>64</v>
      </c>
      <c r="H31" s="92"/>
      <c r="I31" s="162" t="s">
        <v>58</v>
      </c>
      <c r="O31" s="44"/>
      <c r="R31" s="158"/>
    </row>
    <row r="32" spans="2:18" ht="15.75" customHeight="1" thickBot="1">
      <c r="B32" s="149"/>
      <c r="C32" s="173" t="s">
        <v>65</v>
      </c>
      <c r="D32" s="93"/>
      <c r="E32" s="516"/>
      <c r="G32" s="174" t="s">
        <v>65</v>
      </c>
      <c r="H32" s="93"/>
      <c r="I32" s="162" t="s">
        <v>58</v>
      </c>
      <c r="O32" s="44"/>
      <c r="R32" s="158"/>
    </row>
    <row r="33" spans="2:22" ht="6.75" customHeight="1" thickBot="1">
      <c r="B33" s="149"/>
      <c r="C33" s="161"/>
      <c r="D33" s="517"/>
      <c r="E33" s="518"/>
      <c r="H33" s="162"/>
      <c r="I33" s="47"/>
      <c r="O33" s="44"/>
      <c r="R33" s="158"/>
    </row>
    <row r="34" spans="2:22" ht="15.75" customHeight="1" thickBot="1">
      <c r="B34" s="149"/>
      <c r="C34" s="175" t="s">
        <v>66</v>
      </c>
      <c r="D34" s="87"/>
      <c r="E34" s="87"/>
      <c r="G34" s="175" t="s">
        <v>67</v>
      </c>
      <c r="H34" s="87"/>
      <c r="I34" s="162" t="s">
        <v>58</v>
      </c>
      <c r="J34" s="519" t="s">
        <v>68</v>
      </c>
      <c r="O34" s="44"/>
      <c r="R34" s="158"/>
    </row>
    <row r="35" spans="2:22" ht="18.75" customHeight="1">
      <c r="B35" s="149"/>
      <c r="C35" s="161"/>
      <c r="D35" s="161"/>
      <c r="E35" s="161"/>
      <c r="F35" s="161"/>
      <c r="G35" s="162"/>
      <c r="H35" s="47"/>
      <c r="O35" s="44"/>
      <c r="R35" s="158"/>
    </row>
    <row r="36" spans="2:22" ht="18.75" customHeight="1">
      <c r="B36" s="149"/>
      <c r="C36" s="566" t="s">
        <v>69</v>
      </c>
      <c r="D36" s="566"/>
      <c r="E36" s="566"/>
      <c r="F36" s="566"/>
      <c r="G36" s="566"/>
      <c r="H36" s="566"/>
      <c r="I36" s="566"/>
      <c r="J36" s="566"/>
      <c r="K36" s="566"/>
      <c r="L36" s="566"/>
      <c r="O36" s="44"/>
      <c r="R36" s="158"/>
    </row>
    <row r="37" spans="2:22" ht="26.25" customHeight="1">
      <c r="B37" s="149"/>
      <c r="C37" s="566"/>
      <c r="D37" s="566"/>
      <c r="E37" s="566"/>
      <c r="F37" s="566"/>
      <c r="G37" s="566"/>
      <c r="H37" s="566"/>
      <c r="I37" s="566"/>
      <c r="J37" s="566"/>
      <c r="K37" s="566"/>
      <c r="L37" s="566"/>
      <c r="O37" s="44"/>
      <c r="R37" s="158"/>
    </row>
    <row r="38" spans="2:22" ht="18.75" customHeight="1">
      <c r="B38" s="149"/>
      <c r="C38" s="161"/>
      <c r="D38" s="161"/>
      <c r="E38" s="161"/>
      <c r="F38" s="161"/>
      <c r="G38" s="162"/>
      <c r="H38" s="47"/>
      <c r="O38" s="44"/>
      <c r="R38" s="158"/>
    </row>
    <row r="39" spans="2:22" ht="15" customHeight="1">
      <c r="B39" s="149"/>
      <c r="C39" s="163" t="s">
        <v>70</v>
      </c>
      <c r="D39" s="176"/>
      <c r="H39" s="53"/>
      <c r="O39" s="44"/>
    </row>
    <row r="40" spans="2:22" ht="6" customHeight="1">
      <c r="B40" s="149"/>
      <c r="H40" s="53"/>
      <c r="O40" s="44"/>
    </row>
    <row r="41" spans="2:22" ht="15" customHeight="1">
      <c r="B41" s="149"/>
      <c r="C41" s="1" t="s">
        <v>71</v>
      </c>
      <c r="D41" s="1"/>
      <c r="I41" s="40"/>
      <c r="J41" s="40"/>
      <c r="O41" s="44"/>
      <c r="V41" s="40" t="s">
        <v>72</v>
      </c>
    </row>
    <row r="42" spans="2:22" ht="3.75" customHeight="1" thickBot="1">
      <c r="B42" s="149"/>
      <c r="C42" s="1"/>
      <c r="D42" s="1"/>
      <c r="I42" s="40"/>
      <c r="J42" s="40"/>
      <c r="O42" s="44"/>
    </row>
    <row r="43" spans="2:22" ht="15" customHeight="1">
      <c r="B43" s="149"/>
      <c r="D43" s="40" t="s">
        <v>73</v>
      </c>
      <c r="E43" s="53"/>
      <c r="F43" s="143"/>
      <c r="G43" s="88"/>
      <c r="I43" s="40"/>
      <c r="J43" s="40"/>
      <c r="O43" s="44"/>
    </row>
    <row r="44" spans="2:22" ht="15" customHeight="1">
      <c r="B44" s="149"/>
      <c r="D44" s="40" t="s">
        <v>74</v>
      </c>
      <c r="F44" s="143"/>
      <c r="G44" s="89"/>
      <c r="I44" s="40"/>
      <c r="J44" s="40"/>
      <c r="O44" s="44"/>
      <c r="V44" s="177" t="s">
        <v>75</v>
      </c>
    </row>
    <row r="45" spans="2:22" ht="15" customHeight="1" thickBot="1">
      <c r="B45" s="149"/>
      <c r="D45" s="40" t="s">
        <v>76</v>
      </c>
      <c r="F45" s="143"/>
      <c r="G45" s="90"/>
      <c r="J45" s="178"/>
      <c r="O45" s="54"/>
    </row>
    <row r="46" spans="2:22" ht="15" customHeight="1">
      <c r="B46" s="149"/>
      <c r="I46" s="40"/>
      <c r="J46" s="40"/>
      <c r="O46" s="54"/>
    </row>
    <row r="47" spans="2:22" ht="15" customHeight="1">
      <c r="B47" s="149"/>
      <c r="C47" s="1" t="s">
        <v>77</v>
      </c>
      <c r="I47" s="40"/>
      <c r="J47" s="40"/>
      <c r="O47" s="54"/>
    </row>
    <row r="48" spans="2:22" ht="36.75" customHeight="1">
      <c r="B48" s="149"/>
      <c r="C48" s="565"/>
      <c r="D48" s="565"/>
      <c r="E48" s="565"/>
      <c r="F48" s="565"/>
      <c r="G48" s="565"/>
      <c r="I48" s="40"/>
      <c r="J48" s="40"/>
      <c r="O48" s="54"/>
    </row>
    <row r="49" spans="2:18" ht="15" customHeight="1">
      <c r="B49" s="149"/>
      <c r="I49" s="40"/>
      <c r="J49" s="40"/>
      <c r="O49" s="54"/>
    </row>
    <row r="50" spans="2:18" ht="35.25" customHeight="1">
      <c r="B50" s="149"/>
      <c r="C50" s="560" t="s">
        <v>78</v>
      </c>
      <c r="D50" s="561"/>
      <c r="E50" s="561"/>
      <c r="F50" s="561"/>
      <c r="G50" s="561"/>
      <c r="H50" s="561"/>
      <c r="I50" s="561"/>
      <c r="J50" s="561"/>
      <c r="K50" s="562"/>
      <c r="L50" s="179"/>
      <c r="M50" s="179"/>
      <c r="N50" s="179"/>
      <c r="O50" s="44"/>
    </row>
    <row r="51" spans="2:18" ht="59.25" customHeight="1">
      <c r="B51" s="149"/>
      <c r="C51" s="560" t="s">
        <v>79</v>
      </c>
      <c r="D51" s="561"/>
      <c r="E51" s="561"/>
      <c r="F51" s="561"/>
      <c r="G51" s="561"/>
      <c r="H51" s="561"/>
      <c r="I51" s="561"/>
      <c r="J51" s="561"/>
      <c r="K51" s="562"/>
      <c r="L51" s="179"/>
      <c r="M51" s="179"/>
      <c r="N51" s="179"/>
      <c r="O51" s="44"/>
    </row>
    <row r="52" spans="2:18" s="153" customFormat="1" ht="15" customHeight="1" thickBot="1">
      <c r="B52" s="156"/>
      <c r="C52" s="157"/>
      <c r="D52" s="157"/>
      <c r="E52" s="157"/>
      <c r="F52" s="157"/>
      <c r="G52" s="157"/>
      <c r="H52" s="157"/>
      <c r="I52" s="157"/>
      <c r="J52" s="157"/>
      <c r="K52" s="157"/>
      <c r="L52" s="157"/>
      <c r="M52" s="157"/>
      <c r="N52" s="157"/>
      <c r="O52" s="94"/>
      <c r="R52" s="180"/>
    </row>
    <row r="55" spans="2:18">
      <c r="I55" s="40"/>
      <c r="J55" s="40"/>
      <c r="K55" s="181"/>
      <c r="L55" s="181"/>
      <c r="M55" s="181"/>
      <c r="N55" s="181"/>
      <c r="R55" s="182"/>
    </row>
  </sheetData>
  <sheetProtection password="EBC7" sheet="1" selectLockedCells="1"/>
  <mergeCells count="8">
    <mergeCell ref="C50:K50"/>
    <mergeCell ref="C51:K51"/>
    <mergeCell ref="D10:J10"/>
    <mergeCell ref="D11:J11"/>
    <mergeCell ref="D12:J12"/>
    <mergeCell ref="D13:J13"/>
    <mergeCell ref="C48:G48"/>
    <mergeCell ref="C36:L37"/>
  </mergeCells>
  <dataValidations count="1">
    <dataValidation type="list" allowBlank="1" showInputMessage="1" showErrorMessage="1" sqref="G43:G45" xr:uid="{3316A312-E7E9-46AD-B27C-0DA64A2228A8}">
      <formula1>$V$43:$V$44</formula1>
    </dataValidation>
  </dataValidations>
  <pageMargins left="0.11811023622047245" right="0.11811023622047245" top="0.74803149606299213" bottom="0.74803149606299213" header="0.31496062992125984" footer="0.31496062992125984"/>
  <pageSetup scale="31" orientation="portrait" useFirstPageNumber="1"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D9F9E-D38A-4405-9EBC-4834C08A5699}">
  <sheetPr>
    <tabColor rgb="FF002060"/>
    <pageSetUpPr fitToPage="1"/>
  </sheetPr>
  <dimension ref="A2:J94"/>
  <sheetViews>
    <sheetView showGridLines="0" view="pageBreakPreview" zoomScaleNormal="100" zoomScaleSheetLayoutView="100" workbookViewId="0">
      <selection activeCell="D10" sqref="D10"/>
    </sheetView>
  </sheetViews>
  <sheetFormatPr defaultColWidth="11.5703125" defaultRowHeight="12.75"/>
  <cols>
    <col min="1" max="1" width="5" style="62" customWidth="1"/>
    <col min="2" max="2" width="2.140625" style="62" customWidth="1"/>
    <col min="3" max="3" width="14.140625" style="62" customWidth="1"/>
    <col min="4" max="9" width="11.5703125" style="62"/>
    <col min="10" max="10" width="11.5703125" style="62" customWidth="1"/>
    <col min="11" max="256" width="11.5703125" style="62"/>
    <col min="257" max="257" width="5" style="62" customWidth="1"/>
    <col min="258" max="258" width="2.140625" style="62" customWidth="1"/>
    <col min="259" max="259" width="14.140625" style="62" customWidth="1"/>
    <col min="260" max="512" width="11.5703125" style="62"/>
    <col min="513" max="513" width="5" style="62" customWidth="1"/>
    <col min="514" max="514" width="2.140625" style="62" customWidth="1"/>
    <col min="515" max="515" width="14.140625" style="62" customWidth="1"/>
    <col min="516" max="768" width="11.5703125" style="62"/>
    <col min="769" max="769" width="5" style="62" customWidth="1"/>
    <col min="770" max="770" width="2.140625" style="62" customWidth="1"/>
    <col min="771" max="771" width="14.140625" style="62" customWidth="1"/>
    <col min="772" max="1024" width="11.5703125" style="62"/>
    <col min="1025" max="1025" width="5" style="62" customWidth="1"/>
    <col min="1026" max="1026" width="2.140625" style="62" customWidth="1"/>
    <col min="1027" max="1027" width="14.140625" style="62" customWidth="1"/>
    <col min="1028" max="1280" width="11.5703125" style="62"/>
    <col min="1281" max="1281" width="5" style="62" customWidth="1"/>
    <col min="1282" max="1282" width="2.140625" style="62" customWidth="1"/>
    <col min="1283" max="1283" width="14.140625" style="62" customWidth="1"/>
    <col min="1284" max="1536" width="11.5703125" style="62"/>
    <col min="1537" max="1537" width="5" style="62" customWidth="1"/>
    <col min="1538" max="1538" width="2.140625" style="62" customWidth="1"/>
    <col min="1539" max="1539" width="14.140625" style="62" customWidth="1"/>
    <col min="1540" max="1792" width="11.5703125" style="62"/>
    <col min="1793" max="1793" width="5" style="62" customWidth="1"/>
    <col min="1794" max="1794" width="2.140625" style="62" customWidth="1"/>
    <col min="1795" max="1795" width="14.140625" style="62" customWidth="1"/>
    <col min="1796" max="2048" width="11.5703125" style="62"/>
    <col min="2049" max="2049" width="5" style="62" customWidth="1"/>
    <col min="2050" max="2050" width="2.140625" style="62" customWidth="1"/>
    <col min="2051" max="2051" width="14.140625" style="62" customWidth="1"/>
    <col min="2052" max="2304" width="11.5703125" style="62"/>
    <col min="2305" max="2305" width="5" style="62" customWidth="1"/>
    <col min="2306" max="2306" width="2.140625" style="62" customWidth="1"/>
    <col min="2307" max="2307" width="14.140625" style="62" customWidth="1"/>
    <col min="2308" max="2560" width="11.5703125" style="62"/>
    <col min="2561" max="2561" width="5" style="62" customWidth="1"/>
    <col min="2562" max="2562" width="2.140625" style="62" customWidth="1"/>
    <col min="2563" max="2563" width="14.140625" style="62" customWidth="1"/>
    <col min="2564" max="2816" width="11.5703125" style="62"/>
    <col min="2817" max="2817" width="5" style="62" customWidth="1"/>
    <col min="2818" max="2818" width="2.140625" style="62" customWidth="1"/>
    <col min="2819" max="2819" width="14.140625" style="62" customWidth="1"/>
    <col min="2820" max="3072" width="11.5703125" style="62"/>
    <col min="3073" max="3073" width="5" style="62" customWidth="1"/>
    <col min="3074" max="3074" width="2.140625" style="62" customWidth="1"/>
    <col min="3075" max="3075" width="14.140625" style="62" customWidth="1"/>
    <col min="3076" max="3328" width="11.5703125" style="62"/>
    <col min="3329" max="3329" width="5" style="62" customWidth="1"/>
    <col min="3330" max="3330" width="2.140625" style="62" customWidth="1"/>
    <col min="3331" max="3331" width="14.140625" style="62" customWidth="1"/>
    <col min="3332" max="3584" width="11.5703125" style="62"/>
    <col min="3585" max="3585" width="5" style="62" customWidth="1"/>
    <col min="3586" max="3586" width="2.140625" style="62" customWidth="1"/>
    <col min="3587" max="3587" width="14.140625" style="62" customWidth="1"/>
    <col min="3588" max="3840" width="11.5703125" style="62"/>
    <col min="3841" max="3841" width="5" style="62" customWidth="1"/>
    <col min="3842" max="3842" width="2.140625" style="62" customWidth="1"/>
    <col min="3843" max="3843" width="14.140625" style="62" customWidth="1"/>
    <col min="3844" max="4096" width="11.5703125" style="62"/>
    <col min="4097" max="4097" width="5" style="62" customWidth="1"/>
    <col min="4098" max="4098" width="2.140625" style="62" customWidth="1"/>
    <col min="4099" max="4099" width="14.140625" style="62" customWidth="1"/>
    <col min="4100" max="4352" width="11.5703125" style="62"/>
    <col min="4353" max="4353" width="5" style="62" customWidth="1"/>
    <col min="4354" max="4354" width="2.140625" style="62" customWidth="1"/>
    <col min="4355" max="4355" width="14.140625" style="62" customWidth="1"/>
    <col min="4356" max="4608" width="11.5703125" style="62"/>
    <col min="4609" max="4609" width="5" style="62" customWidth="1"/>
    <col min="4610" max="4610" width="2.140625" style="62" customWidth="1"/>
    <col min="4611" max="4611" width="14.140625" style="62" customWidth="1"/>
    <col min="4612" max="4864" width="11.5703125" style="62"/>
    <col min="4865" max="4865" width="5" style="62" customWidth="1"/>
    <col min="4866" max="4866" width="2.140625" style="62" customWidth="1"/>
    <col min="4867" max="4867" width="14.140625" style="62" customWidth="1"/>
    <col min="4868" max="5120" width="11.5703125" style="62"/>
    <col min="5121" max="5121" width="5" style="62" customWidth="1"/>
    <col min="5122" max="5122" width="2.140625" style="62" customWidth="1"/>
    <col min="5123" max="5123" width="14.140625" style="62" customWidth="1"/>
    <col min="5124" max="5376" width="11.5703125" style="62"/>
    <col min="5377" max="5377" width="5" style="62" customWidth="1"/>
    <col min="5378" max="5378" width="2.140625" style="62" customWidth="1"/>
    <col min="5379" max="5379" width="14.140625" style="62" customWidth="1"/>
    <col min="5380" max="5632" width="11.5703125" style="62"/>
    <col min="5633" max="5633" width="5" style="62" customWidth="1"/>
    <col min="5634" max="5634" width="2.140625" style="62" customWidth="1"/>
    <col min="5635" max="5635" width="14.140625" style="62" customWidth="1"/>
    <col min="5636" max="5888" width="11.5703125" style="62"/>
    <col min="5889" max="5889" width="5" style="62" customWidth="1"/>
    <col min="5890" max="5890" width="2.140625" style="62" customWidth="1"/>
    <col min="5891" max="5891" width="14.140625" style="62" customWidth="1"/>
    <col min="5892" max="6144" width="11.5703125" style="62"/>
    <col min="6145" max="6145" width="5" style="62" customWidth="1"/>
    <col min="6146" max="6146" width="2.140625" style="62" customWidth="1"/>
    <col min="6147" max="6147" width="14.140625" style="62" customWidth="1"/>
    <col min="6148" max="6400" width="11.5703125" style="62"/>
    <col min="6401" max="6401" width="5" style="62" customWidth="1"/>
    <col min="6402" max="6402" width="2.140625" style="62" customWidth="1"/>
    <col min="6403" max="6403" width="14.140625" style="62" customWidth="1"/>
    <col min="6404" max="6656" width="11.5703125" style="62"/>
    <col min="6657" max="6657" width="5" style="62" customWidth="1"/>
    <col min="6658" max="6658" width="2.140625" style="62" customWidth="1"/>
    <col min="6659" max="6659" width="14.140625" style="62" customWidth="1"/>
    <col min="6660" max="6912" width="11.5703125" style="62"/>
    <col min="6913" max="6913" width="5" style="62" customWidth="1"/>
    <col min="6914" max="6914" width="2.140625" style="62" customWidth="1"/>
    <col min="6915" max="6915" width="14.140625" style="62" customWidth="1"/>
    <col min="6916" max="7168" width="11.5703125" style="62"/>
    <col min="7169" max="7169" width="5" style="62" customWidth="1"/>
    <col min="7170" max="7170" width="2.140625" style="62" customWidth="1"/>
    <col min="7171" max="7171" width="14.140625" style="62" customWidth="1"/>
    <col min="7172" max="7424" width="11.5703125" style="62"/>
    <col min="7425" max="7425" width="5" style="62" customWidth="1"/>
    <col min="7426" max="7426" width="2.140625" style="62" customWidth="1"/>
    <col min="7427" max="7427" width="14.140625" style="62" customWidth="1"/>
    <col min="7428" max="7680" width="11.5703125" style="62"/>
    <col min="7681" max="7681" width="5" style="62" customWidth="1"/>
    <col min="7682" max="7682" width="2.140625" style="62" customWidth="1"/>
    <col min="7683" max="7683" width="14.140625" style="62" customWidth="1"/>
    <col min="7684" max="7936" width="11.5703125" style="62"/>
    <col min="7937" max="7937" width="5" style="62" customWidth="1"/>
    <col min="7938" max="7938" width="2.140625" style="62" customWidth="1"/>
    <col min="7939" max="7939" width="14.140625" style="62" customWidth="1"/>
    <col min="7940" max="8192" width="11.5703125" style="62"/>
    <col min="8193" max="8193" width="5" style="62" customWidth="1"/>
    <col min="8194" max="8194" width="2.140625" style="62" customWidth="1"/>
    <col min="8195" max="8195" width="14.140625" style="62" customWidth="1"/>
    <col min="8196" max="8448" width="11.5703125" style="62"/>
    <col min="8449" max="8449" width="5" style="62" customWidth="1"/>
    <col min="8450" max="8450" width="2.140625" style="62" customWidth="1"/>
    <col min="8451" max="8451" width="14.140625" style="62" customWidth="1"/>
    <col min="8452" max="8704" width="11.5703125" style="62"/>
    <col min="8705" max="8705" width="5" style="62" customWidth="1"/>
    <col min="8706" max="8706" width="2.140625" style="62" customWidth="1"/>
    <col min="8707" max="8707" width="14.140625" style="62" customWidth="1"/>
    <col min="8708" max="8960" width="11.5703125" style="62"/>
    <col min="8961" max="8961" width="5" style="62" customWidth="1"/>
    <col min="8962" max="8962" width="2.140625" style="62" customWidth="1"/>
    <col min="8963" max="8963" width="14.140625" style="62" customWidth="1"/>
    <col min="8964" max="9216" width="11.5703125" style="62"/>
    <col min="9217" max="9217" width="5" style="62" customWidth="1"/>
    <col min="9218" max="9218" width="2.140625" style="62" customWidth="1"/>
    <col min="9219" max="9219" width="14.140625" style="62" customWidth="1"/>
    <col min="9220" max="9472" width="11.5703125" style="62"/>
    <col min="9473" max="9473" width="5" style="62" customWidth="1"/>
    <col min="9474" max="9474" width="2.140625" style="62" customWidth="1"/>
    <col min="9475" max="9475" width="14.140625" style="62" customWidth="1"/>
    <col min="9476" max="9728" width="11.5703125" style="62"/>
    <col min="9729" max="9729" width="5" style="62" customWidth="1"/>
    <col min="9730" max="9730" width="2.140625" style="62" customWidth="1"/>
    <col min="9731" max="9731" width="14.140625" style="62" customWidth="1"/>
    <col min="9732" max="9984" width="11.5703125" style="62"/>
    <col min="9985" max="9985" width="5" style="62" customWidth="1"/>
    <col min="9986" max="9986" width="2.140625" style="62" customWidth="1"/>
    <col min="9987" max="9987" width="14.140625" style="62" customWidth="1"/>
    <col min="9988" max="10240" width="11.5703125" style="62"/>
    <col min="10241" max="10241" width="5" style="62" customWidth="1"/>
    <col min="10242" max="10242" width="2.140625" style="62" customWidth="1"/>
    <col min="10243" max="10243" width="14.140625" style="62" customWidth="1"/>
    <col min="10244" max="10496" width="11.5703125" style="62"/>
    <col min="10497" max="10497" width="5" style="62" customWidth="1"/>
    <col min="10498" max="10498" width="2.140625" style="62" customWidth="1"/>
    <col min="10499" max="10499" width="14.140625" style="62" customWidth="1"/>
    <col min="10500" max="10752" width="11.5703125" style="62"/>
    <col min="10753" max="10753" width="5" style="62" customWidth="1"/>
    <col min="10754" max="10754" width="2.140625" style="62" customWidth="1"/>
    <col min="10755" max="10755" width="14.140625" style="62" customWidth="1"/>
    <col min="10756" max="11008" width="11.5703125" style="62"/>
    <col min="11009" max="11009" width="5" style="62" customWidth="1"/>
    <col min="11010" max="11010" width="2.140625" style="62" customWidth="1"/>
    <col min="11011" max="11011" width="14.140625" style="62" customWidth="1"/>
    <col min="11012" max="11264" width="11.5703125" style="62"/>
    <col min="11265" max="11265" width="5" style="62" customWidth="1"/>
    <col min="11266" max="11266" width="2.140625" style="62" customWidth="1"/>
    <col min="11267" max="11267" width="14.140625" style="62" customWidth="1"/>
    <col min="11268" max="11520" width="11.5703125" style="62"/>
    <col min="11521" max="11521" width="5" style="62" customWidth="1"/>
    <col min="11522" max="11522" width="2.140625" style="62" customWidth="1"/>
    <col min="11523" max="11523" width="14.140625" style="62" customWidth="1"/>
    <col min="11524" max="11776" width="11.5703125" style="62"/>
    <col min="11777" max="11777" width="5" style="62" customWidth="1"/>
    <col min="11778" max="11778" width="2.140625" style="62" customWidth="1"/>
    <col min="11779" max="11779" width="14.140625" style="62" customWidth="1"/>
    <col min="11780" max="12032" width="11.5703125" style="62"/>
    <col min="12033" max="12033" width="5" style="62" customWidth="1"/>
    <col min="12034" max="12034" width="2.140625" style="62" customWidth="1"/>
    <col min="12035" max="12035" width="14.140625" style="62" customWidth="1"/>
    <col min="12036" max="12288" width="11.5703125" style="62"/>
    <col min="12289" max="12289" width="5" style="62" customWidth="1"/>
    <col min="12290" max="12290" width="2.140625" style="62" customWidth="1"/>
    <col min="12291" max="12291" width="14.140625" style="62" customWidth="1"/>
    <col min="12292" max="12544" width="11.5703125" style="62"/>
    <col min="12545" max="12545" width="5" style="62" customWidth="1"/>
    <col min="12546" max="12546" width="2.140625" style="62" customWidth="1"/>
    <col min="12547" max="12547" width="14.140625" style="62" customWidth="1"/>
    <col min="12548" max="12800" width="11.5703125" style="62"/>
    <col min="12801" max="12801" width="5" style="62" customWidth="1"/>
    <col min="12802" max="12802" width="2.140625" style="62" customWidth="1"/>
    <col min="12803" max="12803" width="14.140625" style="62" customWidth="1"/>
    <col min="12804" max="13056" width="11.5703125" style="62"/>
    <col min="13057" max="13057" width="5" style="62" customWidth="1"/>
    <col min="13058" max="13058" width="2.140625" style="62" customWidth="1"/>
    <col min="13059" max="13059" width="14.140625" style="62" customWidth="1"/>
    <col min="13060" max="13312" width="11.5703125" style="62"/>
    <col min="13313" max="13313" width="5" style="62" customWidth="1"/>
    <col min="13314" max="13314" width="2.140625" style="62" customWidth="1"/>
    <col min="13315" max="13315" width="14.140625" style="62" customWidth="1"/>
    <col min="13316" max="13568" width="11.5703125" style="62"/>
    <col min="13569" max="13569" width="5" style="62" customWidth="1"/>
    <col min="13570" max="13570" width="2.140625" style="62" customWidth="1"/>
    <col min="13571" max="13571" width="14.140625" style="62" customWidth="1"/>
    <col min="13572" max="13824" width="11.5703125" style="62"/>
    <col min="13825" max="13825" width="5" style="62" customWidth="1"/>
    <col min="13826" max="13826" width="2.140625" style="62" customWidth="1"/>
    <col min="13827" max="13827" width="14.140625" style="62" customWidth="1"/>
    <col min="13828" max="14080" width="11.5703125" style="62"/>
    <col min="14081" max="14081" width="5" style="62" customWidth="1"/>
    <col min="14082" max="14082" width="2.140625" style="62" customWidth="1"/>
    <col min="14083" max="14083" width="14.140625" style="62" customWidth="1"/>
    <col min="14084" max="14336" width="11.5703125" style="62"/>
    <col min="14337" max="14337" width="5" style="62" customWidth="1"/>
    <col min="14338" max="14338" width="2.140625" style="62" customWidth="1"/>
    <col min="14339" max="14339" width="14.140625" style="62" customWidth="1"/>
    <col min="14340" max="14592" width="11.5703125" style="62"/>
    <col min="14593" max="14593" width="5" style="62" customWidth="1"/>
    <col min="14594" max="14594" width="2.140625" style="62" customWidth="1"/>
    <col min="14595" max="14595" width="14.140625" style="62" customWidth="1"/>
    <col min="14596" max="14848" width="11.5703125" style="62"/>
    <col min="14849" max="14849" width="5" style="62" customWidth="1"/>
    <col min="14850" max="14850" width="2.140625" style="62" customWidth="1"/>
    <col min="14851" max="14851" width="14.140625" style="62" customWidth="1"/>
    <col min="14852" max="15104" width="11.5703125" style="62"/>
    <col min="15105" max="15105" width="5" style="62" customWidth="1"/>
    <col min="15106" max="15106" width="2.140625" style="62" customWidth="1"/>
    <col min="15107" max="15107" width="14.140625" style="62" customWidth="1"/>
    <col min="15108" max="15360" width="11.5703125" style="62"/>
    <col min="15361" max="15361" width="5" style="62" customWidth="1"/>
    <col min="15362" max="15362" width="2.140625" style="62" customWidth="1"/>
    <col min="15363" max="15363" width="14.140625" style="62" customWidth="1"/>
    <col min="15364" max="15616" width="11.5703125" style="62"/>
    <col min="15617" max="15617" width="5" style="62" customWidth="1"/>
    <col min="15618" max="15618" width="2.140625" style="62" customWidth="1"/>
    <col min="15619" max="15619" width="14.140625" style="62" customWidth="1"/>
    <col min="15620" max="15872" width="11.5703125" style="62"/>
    <col min="15873" max="15873" width="5" style="62" customWidth="1"/>
    <col min="15874" max="15874" width="2.140625" style="62" customWidth="1"/>
    <col min="15875" max="15875" width="14.140625" style="62" customWidth="1"/>
    <col min="15876" max="16128" width="11.5703125" style="62"/>
    <col min="16129" max="16129" width="5" style="62" customWidth="1"/>
    <col min="16130" max="16130" width="2.140625" style="62" customWidth="1"/>
    <col min="16131" max="16131" width="14.140625" style="62" customWidth="1"/>
    <col min="16132" max="16384" width="11.5703125" style="62"/>
  </cols>
  <sheetData>
    <row r="2" spans="1:9" ht="13.5" thickBot="1">
      <c r="G2" s="63" t="s">
        <v>42</v>
      </c>
      <c r="H2" s="64"/>
      <c r="I2" s="64"/>
    </row>
    <row r="3" spans="1:9">
      <c r="G3" s="65" t="s">
        <v>0</v>
      </c>
    </row>
    <row r="4" spans="1:9">
      <c r="G4" s="65" t="s">
        <v>80</v>
      </c>
      <c r="I4" s="122">
        <f>Capacité!K3</f>
        <v>18378130</v>
      </c>
    </row>
    <row r="5" spans="1:9" ht="6.6" customHeight="1"/>
    <row r="6" spans="1:9" ht="16.149999999999999" customHeight="1">
      <c r="A6" s="1" t="s">
        <v>81</v>
      </c>
      <c r="B6" s="66"/>
    </row>
    <row r="7" spans="1:9" ht="5.45" customHeight="1">
      <c r="A7" s="66"/>
      <c r="B7" s="66"/>
    </row>
    <row r="8" spans="1:9" ht="21.6" customHeight="1">
      <c r="A8" s="567" t="s">
        <v>82</v>
      </c>
      <c r="B8" s="567"/>
      <c r="C8" s="567"/>
      <c r="D8" s="567"/>
      <c r="E8" s="567"/>
      <c r="F8" s="567"/>
      <c r="G8" s="567"/>
      <c r="H8" s="567"/>
      <c r="I8" s="567"/>
    </row>
    <row r="9" spans="1:9" ht="21.6" customHeight="1">
      <c r="A9" s="1" t="s">
        <v>83</v>
      </c>
      <c r="B9" s="67"/>
      <c r="C9" s="40"/>
    </row>
    <row r="10" spans="1:9">
      <c r="A10" s="62" t="s">
        <v>84</v>
      </c>
      <c r="C10" s="62" t="s">
        <v>85</v>
      </c>
      <c r="D10" s="68"/>
      <c r="E10" s="69"/>
      <c r="F10" s="69"/>
      <c r="G10" s="69"/>
      <c r="H10" s="69"/>
      <c r="I10" s="69"/>
    </row>
    <row r="11" spans="1:9">
      <c r="C11" s="62" t="s">
        <v>86</v>
      </c>
      <c r="D11" s="68"/>
      <c r="E11" s="69"/>
      <c r="F11" s="69"/>
      <c r="G11" s="69"/>
      <c r="H11" s="69"/>
      <c r="I11" s="69"/>
    </row>
    <row r="12" spans="1:9">
      <c r="C12" s="62" t="s">
        <v>87</v>
      </c>
      <c r="D12" s="867"/>
      <c r="E12" s="867"/>
      <c r="F12" s="867"/>
      <c r="G12" s="867"/>
      <c r="H12" s="867"/>
      <c r="I12" s="867"/>
    </row>
    <row r="13" spans="1:9">
      <c r="C13" s="62" t="s">
        <v>88</v>
      </c>
      <c r="D13" s="867"/>
      <c r="E13" s="867"/>
      <c r="F13" s="867"/>
      <c r="G13" s="867"/>
      <c r="H13" s="867"/>
      <c r="I13" s="867"/>
    </row>
    <row r="14" spans="1:9">
      <c r="C14" s="62" t="s">
        <v>89</v>
      </c>
      <c r="D14" s="867"/>
      <c r="E14" s="867"/>
      <c r="F14" s="867"/>
      <c r="G14" s="867"/>
      <c r="H14" s="867"/>
      <c r="I14" s="867"/>
    </row>
    <row r="15" spans="1:9">
      <c r="C15" s="62" t="s">
        <v>90</v>
      </c>
      <c r="D15" s="867"/>
      <c r="E15" s="867"/>
      <c r="F15" s="867"/>
      <c r="G15" s="867"/>
      <c r="H15" s="867"/>
      <c r="I15" s="867"/>
    </row>
    <row r="16" spans="1:9">
      <c r="D16" s="70"/>
      <c r="E16" s="70"/>
      <c r="F16" s="70"/>
      <c r="G16" s="70"/>
      <c r="H16" s="70"/>
      <c r="I16" s="70"/>
    </row>
    <row r="17" spans="1:9">
      <c r="A17" s="62" t="s">
        <v>91</v>
      </c>
      <c r="C17" s="62" t="s">
        <v>85</v>
      </c>
      <c r="D17" s="68"/>
      <c r="E17" s="69"/>
      <c r="F17" s="69"/>
      <c r="G17" s="69"/>
      <c r="H17" s="69"/>
      <c r="I17" s="69"/>
    </row>
    <row r="18" spans="1:9">
      <c r="C18" s="62" t="s">
        <v>86</v>
      </c>
      <c r="D18" s="68"/>
      <c r="E18" s="69"/>
      <c r="F18" s="69"/>
      <c r="G18" s="69"/>
      <c r="H18" s="69"/>
      <c r="I18" s="69"/>
    </row>
    <row r="19" spans="1:9">
      <c r="C19" s="62" t="s">
        <v>87</v>
      </c>
      <c r="D19" s="867"/>
      <c r="E19" s="867"/>
      <c r="F19" s="867"/>
      <c r="G19" s="867"/>
      <c r="H19" s="867"/>
      <c r="I19" s="867"/>
    </row>
    <row r="20" spans="1:9">
      <c r="C20" s="62" t="s">
        <v>88</v>
      </c>
      <c r="D20" s="867"/>
      <c r="E20" s="867"/>
      <c r="F20" s="867"/>
      <c r="G20" s="867"/>
      <c r="H20" s="867"/>
      <c r="I20" s="867"/>
    </row>
    <row r="21" spans="1:9">
      <c r="C21" s="62" t="s">
        <v>89</v>
      </c>
      <c r="D21" s="867"/>
      <c r="E21" s="867"/>
      <c r="F21" s="867"/>
      <c r="G21" s="867"/>
      <c r="H21" s="867"/>
      <c r="I21" s="867"/>
    </row>
    <row r="22" spans="1:9">
      <c r="C22" s="62" t="s">
        <v>90</v>
      </c>
      <c r="D22" s="867"/>
      <c r="E22" s="867"/>
      <c r="F22" s="867"/>
      <c r="G22" s="867"/>
      <c r="H22" s="867"/>
      <c r="I22" s="867"/>
    </row>
    <row r="23" spans="1:9">
      <c r="D23" s="70"/>
      <c r="E23" s="70"/>
      <c r="F23" s="70"/>
      <c r="G23" s="70"/>
      <c r="H23" s="70"/>
      <c r="I23" s="70"/>
    </row>
    <row r="24" spans="1:9">
      <c r="A24" s="62" t="s">
        <v>92</v>
      </c>
      <c r="C24" s="62" t="s">
        <v>85</v>
      </c>
      <c r="D24" s="68"/>
      <c r="E24" s="69"/>
      <c r="F24" s="69"/>
      <c r="G24" s="69"/>
      <c r="H24" s="69"/>
      <c r="I24" s="69"/>
    </row>
    <row r="25" spans="1:9">
      <c r="C25" s="62" t="s">
        <v>86</v>
      </c>
      <c r="D25" s="68"/>
      <c r="E25" s="69"/>
      <c r="F25" s="69"/>
      <c r="G25" s="69"/>
      <c r="H25" s="69"/>
      <c r="I25" s="69"/>
    </row>
    <row r="26" spans="1:9">
      <c r="C26" s="62" t="s">
        <v>87</v>
      </c>
      <c r="D26" s="867"/>
      <c r="E26" s="867"/>
      <c r="F26" s="867"/>
      <c r="G26" s="867"/>
      <c r="H26" s="867"/>
      <c r="I26" s="867"/>
    </row>
    <row r="27" spans="1:9">
      <c r="C27" s="62" t="s">
        <v>88</v>
      </c>
      <c r="D27" s="867"/>
      <c r="E27" s="867"/>
      <c r="F27" s="867"/>
      <c r="G27" s="867"/>
      <c r="H27" s="867"/>
      <c r="I27" s="867"/>
    </row>
    <row r="28" spans="1:9">
      <c r="C28" s="62" t="s">
        <v>89</v>
      </c>
      <c r="D28" s="867"/>
      <c r="E28" s="867"/>
      <c r="F28" s="867"/>
      <c r="G28" s="867"/>
      <c r="H28" s="867"/>
      <c r="I28" s="867"/>
    </row>
    <row r="29" spans="1:9">
      <c r="C29" s="62" t="s">
        <v>90</v>
      </c>
      <c r="D29" s="867"/>
      <c r="E29" s="867"/>
      <c r="F29" s="867"/>
      <c r="G29" s="867"/>
      <c r="H29" s="867"/>
      <c r="I29" s="867"/>
    </row>
    <row r="30" spans="1:9">
      <c r="D30" s="70"/>
      <c r="E30" s="70"/>
      <c r="F30" s="70"/>
      <c r="G30" s="70"/>
      <c r="H30" s="70"/>
      <c r="I30" s="70"/>
    </row>
    <row r="31" spans="1:9">
      <c r="A31" s="62" t="s">
        <v>93</v>
      </c>
      <c r="C31" s="62" t="s">
        <v>85</v>
      </c>
      <c r="D31" s="68"/>
      <c r="E31" s="69"/>
      <c r="F31" s="69"/>
      <c r="G31" s="69"/>
      <c r="H31" s="69"/>
      <c r="I31" s="69"/>
    </row>
    <row r="32" spans="1:9">
      <c r="C32" s="62" t="s">
        <v>86</v>
      </c>
      <c r="D32" s="68"/>
      <c r="E32" s="69"/>
      <c r="F32" s="69"/>
      <c r="G32" s="69"/>
      <c r="H32" s="69"/>
      <c r="I32" s="69"/>
    </row>
    <row r="33" spans="1:9">
      <c r="C33" s="62" t="s">
        <v>87</v>
      </c>
      <c r="D33" s="867"/>
      <c r="E33" s="867"/>
      <c r="F33" s="867"/>
      <c r="G33" s="867"/>
      <c r="H33" s="867"/>
      <c r="I33" s="867"/>
    </row>
    <row r="34" spans="1:9">
      <c r="C34" s="62" t="s">
        <v>88</v>
      </c>
      <c r="D34" s="867"/>
      <c r="E34" s="867"/>
      <c r="F34" s="867"/>
      <c r="G34" s="867"/>
      <c r="H34" s="867"/>
      <c r="I34" s="867"/>
    </row>
    <row r="35" spans="1:9">
      <c r="C35" s="62" t="s">
        <v>89</v>
      </c>
      <c r="D35" s="867"/>
      <c r="E35" s="867"/>
      <c r="F35" s="867"/>
      <c r="G35" s="867"/>
      <c r="H35" s="867"/>
      <c r="I35" s="867"/>
    </row>
    <row r="36" spans="1:9">
      <c r="C36" s="62" t="s">
        <v>90</v>
      </c>
      <c r="D36" s="867"/>
      <c r="E36" s="867"/>
      <c r="F36" s="867"/>
      <c r="G36" s="867"/>
      <c r="H36" s="867"/>
      <c r="I36" s="867"/>
    </row>
    <row r="37" spans="1:9">
      <c r="D37" s="70"/>
      <c r="E37" s="70"/>
      <c r="F37" s="70"/>
      <c r="G37" s="70"/>
      <c r="H37" s="70"/>
      <c r="I37" s="70"/>
    </row>
    <row r="38" spans="1:9">
      <c r="A38" s="62" t="s">
        <v>94</v>
      </c>
      <c r="C38" s="62" t="s">
        <v>85</v>
      </c>
      <c r="D38" s="68"/>
      <c r="E38" s="69"/>
      <c r="F38" s="69"/>
      <c r="G38" s="69"/>
      <c r="H38" s="69"/>
      <c r="I38" s="69"/>
    </row>
    <row r="39" spans="1:9">
      <c r="C39" s="62" t="s">
        <v>86</v>
      </c>
      <c r="D39" s="68"/>
      <c r="E39" s="69"/>
      <c r="F39" s="69"/>
      <c r="G39" s="69"/>
      <c r="H39" s="69"/>
      <c r="I39" s="69"/>
    </row>
    <row r="40" spans="1:9">
      <c r="C40" s="62" t="s">
        <v>87</v>
      </c>
      <c r="D40" s="867"/>
      <c r="E40" s="867"/>
      <c r="F40" s="867"/>
      <c r="G40" s="867"/>
      <c r="H40" s="867"/>
      <c r="I40" s="867"/>
    </row>
    <row r="41" spans="1:9">
      <c r="C41" s="62" t="s">
        <v>88</v>
      </c>
      <c r="D41" s="867"/>
      <c r="E41" s="867"/>
      <c r="F41" s="867"/>
      <c r="G41" s="867"/>
      <c r="H41" s="867"/>
      <c r="I41" s="867"/>
    </row>
    <row r="42" spans="1:9">
      <c r="C42" s="62" t="s">
        <v>89</v>
      </c>
      <c r="D42" s="867"/>
      <c r="E42" s="867"/>
      <c r="F42" s="867"/>
      <c r="G42" s="867"/>
      <c r="H42" s="867"/>
      <c r="I42" s="867"/>
    </row>
    <row r="43" spans="1:9">
      <c r="C43" s="62" t="s">
        <v>90</v>
      </c>
      <c r="D43" s="867"/>
      <c r="E43" s="867"/>
      <c r="F43" s="867"/>
      <c r="G43" s="867"/>
      <c r="H43" s="867"/>
      <c r="I43" s="867"/>
    </row>
    <row r="44" spans="1:9">
      <c r="D44" s="70"/>
      <c r="E44" s="70"/>
      <c r="F44" s="70"/>
      <c r="G44" s="70"/>
      <c r="H44" s="70"/>
      <c r="I44" s="70"/>
    </row>
    <row r="45" spans="1:9">
      <c r="A45" s="62" t="s">
        <v>95</v>
      </c>
      <c r="C45" s="62" t="s">
        <v>85</v>
      </c>
      <c r="D45" s="68"/>
      <c r="E45" s="69"/>
      <c r="F45" s="69"/>
      <c r="G45" s="69"/>
      <c r="H45" s="69"/>
      <c r="I45" s="69"/>
    </row>
    <row r="46" spans="1:9">
      <c r="C46" s="62" t="s">
        <v>86</v>
      </c>
      <c r="D46" s="68"/>
      <c r="E46" s="69"/>
      <c r="F46" s="69"/>
      <c r="G46" s="69"/>
      <c r="H46" s="69"/>
      <c r="I46" s="69"/>
    </row>
    <row r="47" spans="1:9">
      <c r="C47" s="62" t="s">
        <v>87</v>
      </c>
      <c r="D47" s="867"/>
      <c r="E47" s="867"/>
      <c r="F47" s="867"/>
      <c r="G47" s="867"/>
      <c r="H47" s="867"/>
      <c r="I47" s="867"/>
    </row>
    <row r="48" spans="1:9">
      <c r="C48" s="62" t="s">
        <v>88</v>
      </c>
      <c r="D48" s="867"/>
      <c r="E48" s="867"/>
      <c r="F48" s="867"/>
      <c r="G48" s="867"/>
      <c r="H48" s="867"/>
      <c r="I48" s="867"/>
    </row>
    <row r="49" spans="1:9">
      <c r="C49" s="62" t="s">
        <v>89</v>
      </c>
      <c r="D49" s="867"/>
      <c r="E49" s="867"/>
      <c r="F49" s="867"/>
      <c r="G49" s="867"/>
      <c r="H49" s="867"/>
      <c r="I49" s="867"/>
    </row>
    <row r="50" spans="1:9">
      <c r="C50" s="62" t="s">
        <v>90</v>
      </c>
      <c r="D50" s="867"/>
      <c r="E50" s="867"/>
      <c r="F50" s="867"/>
      <c r="G50" s="867"/>
      <c r="H50" s="867"/>
      <c r="I50" s="867"/>
    </row>
    <row r="51" spans="1:9">
      <c r="D51" s="70"/>
      <c r="E51" s="70"/>
      <c r="F51" s="70"/>
      <c r="G51" s="70"/>
      <c r="H51" s="70"/>
      <c r="I51" s="70"/>
    </row>
    <row r="52" spans="1:9">
      <c r="A52" s="62" t="s">
        <v>96</v>
      </c>
      <c r="C52" s="62" t="s">
        <v>85</v>
      </c>
      <c r="D52" s="68"/>
      <c r="E52" s="69"/>
      <c r="F52" s="69"/>
      <c r="G52" s="69"/>
      <c r="H52" s="69"/>
      <c r="I52" s="69"/>
    </row>
    <row r="53" spans="1:9">
      <c r="C53" s="62" t="s">
        <v>86</v>
      </c>
      <c r="D53" s="68"/>
      <c r="E53" s="69"/>
      <c r="F53" s="69"/>
      <c r="G53" s="69"/>
      <c r="H53" s="69"/>
      <c r="I53" s="69"/>
    </row>
    <row r="54" spans="1:9">
      <c r="C54" s="62" t="s">
        <v>87</v>
      </c>
      <c r="D54" s="867"/>
      <c r="E54" s="867"/>
      <c r="F54" s="867"/>
      <c r="G54" s="867"/>
      <c r="H54" s="867"/>
      <c r="I54" s="867"/>
    </row>
    <row r="55" spans="1:9">
      <c r="C55" s="62" t="s">
        <v>88</v>
      </c>
      <c r="D55" s="867"/>
      <c r="E55" s="867"/>
      <c r="F55" s="867"/>
      <c r="G55" s="867"/>
      <c r="H55" s="867"/>
      <c r="I55" s="867"/>
    </row>
    <row r="56" spans="1:9">
      <c r="C56" s="62" t="s">
        <v>89</v>
      </c>
      <c r="D56" s="867"/>
      <c r="E56" s="867"/>
      <c r="F56" s="867"/>
      <c r="G56" s="867"/>
      <c r="H56" s="867"/>
      <c r="I56" s="867"/>
    </row>
    <row r="57" spans="1:9">
      <c r="C57" s="62" t="s">
        <v>90</v>
      </c>
      <c r="D57" s="867"/>
      <c r="E57" s="867"/>
      <c r="F57" s="867"/>
      <c r="G57" s="867"/>
      <c r="H57" s="867"/>
      <c r="I57" s="867"/>
    </row>
    <row r="58" spans="1:9">
      <c r="D58" s="70"/>
      <c r="E58" s="70"/>
      <c r="F58" s="70"/>
      <c r="G58" s="70"/>
      <c r="H58" s="70"/>
      <c r="I58" s="70"/>
    </row>
    <row r="59" spans="1:9">
      <c r="A59" s="62" t="s">
        <v>97</v>
      </c>
      <c r="C59" s="62" t="s">
        <v>85</v>
      </c>
      <c r="D59" s="68"/>
      <c r="E59" s="69"/>
      <c r="F59" s="69"/>
      <c r="G59" s="69"/>
      <c r="H59" s="69"/>
      <c r="I59" s="69"/>
    </row>
    <row r="60" spans="1:9">
      <c r="C60" s="62" t="s">
        <v>86</v>
      </c>
      <c r="D60" s="68"/>
      <c r="E60" s="69"/>
      <c r="F60" s="69"/>
      <c r="G60" s="69"/>
      <c r="H60" s="69"/>
      <c r="I60" s="69"/>
    </row>
    <row r="61" spans="1:9">
      <c r="C61" s="62" t="s">
        <v>87</v>
      </c>
      <c r="D61" s="867"/>
      <c r="E61" s="867"/>
      <c r="F61" s="867"/>
      <c r="G61" s="867"/>
      <c r="H61" s="867"/>
      <c r="I61" s="867"/>
    </row>
    <row r="62" spans="1:9">
      <c r="C62" s="62" t="s">
        <v>88</v>
      </c>
      <c r="D62" s="867"/>
      <c r="E62" s="867"/>
      <c r="F62" s="867"/>
      <c r="G62" s="867"/>
      <c r="H62" s="867"/>
      <c r="I62" s="867"/>
    </row>
    <row r="63" spans="1:9">
      <c r="C63" s="62" t="s">
        <v>89</v>
      </c>
      <c r="D63" s="867"/>
      <c r="E63" s="867"/>
      <c r="F63" s="867"/>
      <c r="G63" s="867"/>
      <c r="H63" s="867"/>
      <c r="I63" s="867"/>
    </row>
    <row r="64" spans="1:9">
      <c r="C64" s="62" t="s">
        <v>90</v>
      </c>
      <c r="D64" s="867"/>
      <c r="E64" s="867"/>
      <c r="F64" s="867"/>
      <c r="G64" s="867"/>
      <c r="H64" s="867"/>
      <c r="I64" s="867"/>
    </row>
    <row r="65" spans="1:9">
      <c r="D65" s="70"/>
      <c r="E65" s="70"/>
      <c r="F65" s="70"/>
      <c r="G65" s="70"/>
      <c r="H65" s="70"/>
      <c r="I65" s="70"/>
    </row>
    <row r="66" spans="1:9">
      <c r="A66" s="62" t="s">
        <v>98</v>
      </c>
      <c r="C66" s="62" t="s">
        <v>85</v>
      </c>
      <c r="D66" s="68"/>
      <c r="E66" s="69"/>
      <c r="F66" s="69"/>
      <c r="G66" s="69"/>
      <c r="H66" s="69"/>
      <c r="I66" s="69"/>
    </row>
    <row r="67" spans="1:9">
      <c r="C67" s="62" t="s">
        <v>86</v>
      </c>
      <c r="D67" s="68"/>
      <c r="E67" s="69"/>
      <c r="F67" s="69"/>
      <c r="G67" s="69"/>
      <c r="H67" s="69"/>
      <c r="I67" s="69"/>
    </row>
    <row r="68" spans="1:9">
      <c r="C68" s="62" t="s">
        <v>87</v>
      </c>
      <c r="D68" s="867"/>
      <c r="E68" s="867"/>
      <c r="F68" s="867"/>
      <c r="G68" s="867"/>
      <c r="H68" s="867"/>
      <c r="I68" s="867"/>
    </row>
    <row r="69" spans="1:9">
      <c r="C69" s="62" t="s">
        <v>88</v>
      </c>
      <c r="D69" s="867"/>
      <c r="E69" s="867"/>
      <c r="F69" s="867"/>
      <c r="G69" s="867"/>
      <c r="H69" s="867"/>
      <c r="I69" s="867"/>
    </row>
    <row r="70" spans="1:9">
      <c r="C70" s="62" t="s">
        <v>89</v>
      </c>
      <c r="D70" s="867"/>
      <c r="E70" s="867"/>
      <c r="F70" s="867"/>
      <c r="G70" s="867"/>
      <c r="H70" s="867"/>
      <c r="I70" s="867"/>
    </row>
    <row r="71" spans="1:9">
      <c r="C71" s="62" t="s">
        <v>90</v>
      </c>
      <c r="D71" s="867"/>
      <c r="E71" s="867"/>
      <c r="F71" s="867"/>
      <c r="G71" s="867"/>
      <c r="H71" s="867"/>
      <c r="I71" s="867"/>
    </row>
    <row r="72" spans="1:9">
      <c r="D72" s="70"/>
      <c r="E72" s="70"/>
      <c r="F72" s="70"/>
      <c r="G72" s="70"/>
      <c r="H72" s="70"/>
      <c r="I72" s="70"/>
    </row>
    <row r="73" spans="1:9">
      <c r="A73" s="62" t="s">
        <v>99</v>
      </c>
      <c r="C73" s="62" t="s">
        <v>85</v>
      </c>
      <c r="D73" s="68"/>
      <c r="E73" s="69"/>
      <c r="F73" s="69"/>
      <c r="G73" s="69"/>
      <c r="H73" s="69"/>
      <c r="I73" s="69"/>
    </row>
    <row r="74" spans="1:9">
      <c r="C74" s="62" t="s">
        <v>86</v>
      </c>
      <c r="D74" s="68"/>
      <c r="E74" s="69"/>
      <c r="F74" s="69"/>
      <c r="G74" s="69"/>
      <c r="H74" s="69"/>
      <c r="I74" s="69"/>
    </row>
    <row r="75" spans="1:9">
      <c r="C75" s="62" t="s">
        <v>87</v>
      </c>
      <c r="D75" s="867"/>
      <c r="E75" s="867"/>
      <c r="F75" s="867"/>
      <c r="G75" s="867"/>
      <c r="H75" s="867"/>
      <c r="I75" s="867"/>
    </row>
    <row r="76" spans="1:9">
      <c r="C76" s="62" t="s">
        <v>88</v>
      </c>
      <c r="D76" s="867"/>
      <c r="E76" s="867"/>
      <c r="F76" s="867"/>
      <c r="G76" s="867"/>
      <c r="H76" s="867"/>
      <c r="I76" s="867"/>
    </row>
    <row r="77" spans="1:9">
      <c r="C77" s="62" t="s">
        <v>89</v>
      </c>
      <c r="D77" s="867"/>
      <c r="E77" s="867"/>
      <c r="F77" s="867"/>
      <c r="G77" s="867"/>
      <c r="H77" s="867"/>
      <c r="I77" s="867"/>
    </row>
    <row r="78" spans="1:9">
      <c r="C78" s="62" t="s">
        <v>90</v>
      </c>
      <c r="D78" s="867"/>
      <c r="E78" s="867"/>
      <c r="F78" s="867"/>
      <c r="G78" s="867"/>
      <c r="H78" s="867"/>
      <c r="I78" s="867"/>
    </row>
    <row r="79" spans="1:9">
      <c r="D79" s="70"/>
      <c r="E79" s="70"/>
      <c r="F79" s="70"/>
      <c r="G79" s="70"/>
      <c r="H79" s="70"/>
      <c r="I79" s="70"/>
    </row>
    <row r="80" spans="1:9" ht="4.9000000000000004" customHeight="1"/>
    <row r="81" spans="1:10" ht="9.6" customHeight="1">
      <c r="A81" s="71"/>
      <c r="B81" s="71"/>
      <c r="C81" s="71"/>
      <c r="D81" s="71"/>
      <c r="E81" s="71"/>
      <c r="F81" s="71"/>
      <c r="G81" s="71"/>
      <c r="H81" s="71"/>
      <c r="I81" s="71"/>
      <c r="J81" s="71"/>
    </row>
    <row r="82" spans="1:10" ht="30" customHeight="1">
      <c r="A82" s="568" t="s">
        <v>100</v>
      </c>
      <c r="B82" s="568"/>
      <c r="C82" s="568"/>
      <c r="D82" s="568"/>
      <c r="E82" s="568"/>
      <c r="F82" s="568"/>
      <c r="G82" s="568"/>
      <c r="H82" s="568"/>
      <c r="I82" s="568"/>
    </row>
    <row r="83" spans="1:10" ht="6.6" customHeight="1">
      <c r="A83" s="72"/>
      <c r="B83" s="72"/>
      <c r="C83" s="73"/>
      <c r="D83" s="73"/>
      <c r="E83" s="73"/>
      <c r="F83" s="73"/>
      <c r="G83" s="73"/>
      <c r="H83" s="73"/>
      <c r="I83" s="73"/>
    </row>
    <row r="84" spans="1:10">
      <c r="A84" s="570"/>
      <c r="B84" s="570"/>
      <c r="C84" s="570"/>
      <c r="D84" s="570"/>
      <c r="E84" s="570"/>
      <c r="F84" s="570"/>
      <c r="G84" s="570"/>
      <c r="H84" s="570"/>
      <c r="I84" s="570"/>
    </row>
    <row r="85" spans="1:10">
      <c r="A85" s="569"/>
      <c r="B85" s="569"/>
      <c r="C85" s="569"/>
      <c r="D85" s="569"/>
      <c r="E85" s="569"/>
      <c r="F85" s="569"/>
      <c r="G85" s="569"/>
      <c r="H85" s="569"/>
      <c r="I85" s="569"/>
    </row>
    <row r="86" spans="1:10">
      <c r="A86" s="569"/>
      <c r="B86" s="569"/>
      <c r="C86" s="569"/>
      <c r="D86" s="569"/>
      <c r="E86" s="569"/>
      <c r="F86" s="569"/>
      <c r="G86" s="569"/>
      <c r="H86" s="569"/>
      <c r="I86" s="569"/>
    </row>
    <row r="87" spans="1:10">
      <c r="A87" s="569"/>
      <c r="B87" s="569"/>
      <c r="C87" s="569"/>
      <c r="D87" s="569"/>
      <c r="E87" s="569"/>
      <c r="F87" s="569"/>
      <c r="G87" s="569"/>
      <c r="H87" s="569"/>
      <c r="I87" s="569"/>
    </row>
    <row r="88" spans="1:10">
      <c r="A88" s="569"/>
      <c r="B88" s="569"/>
      <c r="C88" s="569"/>
      <c r="D88" s="569"/>
      <c r="E88" s="569"/>
      <c r="F88" s="569"/>
      <c r="G88" s="569"/>
      <c r="H88" s="569"/>
      <c r="I88" s="569"/>
    </row>
    <row r="89" spans="1:10">
      <c r="A89" s="569"/>
      <c r="B89" s="569"/>
      <c r="C89" s="569"/>
      <c r="D89" s="569"/>
      <c r="E89" s="569"/>
      <c r="F89" s="569"/>
      <c r="G89" s="569"/>
      <c r="H89" s="569"/>
      <c r="I89" s="569"/>
    </row>
    <row r="90" spans="1:10">
      <c r="A90" s="569"/>
      <c r="B90" s="569"/>
      <c r="C90" s="569"/>
      <c r="D90" s="569"/>
      <c r="E90" s="569"/>
      <c r="F90" s="569"/>
      <c r="G90" s="569"/>
      <c r="H90" s="569"/>
      <c r="I90" s="569"/>
    </row>
    <row r="91" spans="1:10">
      <c r="A91" s="569"/>
      <c r="B91" s="569"/>
      <c r="C91" s="569"/>
      <c r="D91" s="569"/>
      <c r="E91" s="569"/>
      <c r="F91" s="569"/>
      <c r="G91" s="569"/>
      <c r="H91" s="569"/>
      <c r="I91" s="569"/>
    </row>
    <row r="92" spans="1:10">
      <c r="A92" s="74"/>
      <c r="B92" s="74"/>
      <c r="C92" s="74"/>
      <c r="D92" s="74"/>
      <c r="E92" s="74"/>
      <c r="F92" s="74"/>
      <c r="G92" s="74"/>
      <c r="H92" s="74"/>
      <c r="I92" s="74"/>
    </row>
    <row r="93" spans="1:10" ht="8.4499999999999993" customHeight="1">
      <c r="A93" s="868"/>
      <c r="B93" s="868"/>
      <c r="C93" s="868"/>
      <c r="D93" s="868"/>
      <c r="E93" s="868"/>
      <c r="F93" s="868"/>
      <c r="G93" s="868"/>
      <c r="H93" s="868"/>
      <c r="I93" s="868"/>
    </row>
    <row r="94" spans="1:10">
      <c r="A94" s="868"/>
      <c r="B94" s="868"/>
      <c r="C94" s="868"/>
      <c r="D94" s="868"/>
      <c r="E94" s="868"/>
      <c r="F94" s="868"/>
      <c r="G94" s="868"/>
      <c r="H94" s="868"/>
      <c r="I94" s="868"/>
    </row>
  </sheetData>
  <sheetProtection password="EBC7" sheet="1" selectLockedCells="1"/>
  <mergeCells count="52">
    <mergeCell ref="A90:I90"/>
    <mergeCell ref="A91:I91"/>
    <mergeCell ref="A93:I93"/>
    <mergeCell ref="A94:I94"/>
    <mergeCell ref="A84:I84"/>
    <mergeCell ref="A85:I85"/>
    <mergeCell ref="A86:I86"/>
    <mergeCell ref="A87:I87"/>
    <mergeCell ref="A88:I88"/>
    <mergeCell ref="A89:I89"/>
    <mergeCell ref="A82:I82"/>
    <mergeCell ref="D62:I62"/>
    <mergeCell ref="D63:I63"/>
    <mergeCell ref="D64:I64"/>
    <mergeCell ref="D68:I68"/>
    <mergeCell ref="D69:I69"/>
    <mergeCell ref="D70:I70"/>
    <mergeCell ref="D71:I71"/>
    <mergeCell ref="D75:I75"/>
    <mergeCell ref="D76:I76"/>
    <mergeCell ref="D77:I77"/>
    <mergeCell ref="D78:I78"/>
    <mergeCell ref="D61:I61"/>
    <mergeCell ref="D41:I41"/>
    <mergeCell ref="D42:I42"/>
    <mergeCell ref="D43:I43"/>
    <mergeCell ref="D47:I47"/>
    <mergeCell ref="D48:I48"/>
    <mergeCell ref="D49:I49"/>
    <mergeCell ref="D50:I50"/>
    <mergeCell ref="D54:I54"/>
    <mergeCell ref="D55:I55"/>
    <mergeCell ref="D56:I56"/>
    <mergeCell ref="D57:I57"/>
    <mergeCell ref="D40:I40"/>
    <mergeCell ref="D20:I20"/>
    <mergeCell ref="D21:I21"/>
    <mergeCell ref="D22:I22"/>
    <mergeCell ref="D26:I26"/>
    <mergeCell ref="D27:I27"/>
    <mergeCell ref="D28:I28"/>
    <mergeCell ref="D29:I29"/>
    <mergeCell ref="D33:I33"/>
    <mergeCell ref="D34:I34"/>
    <mergeCell ref="D35:I35"/>
    <mergeCell ref="D36:I36"/>
    <mergeCell ref="D19:I19"/>
    <mergeCell ref="A8:I8"/>
    <mergeCell ref="D12:I12"/>
    <mergeCell ref="D13:I13"/>
    <mergeCell ref="D14:I14"/>
    <mergeCell ref="D15:I15"/>
  </mergeCells>
  <pageMargins left="0.11811023622047245" right="0.11811023622047245" top="0.74803149606299213" bottom="0.74803149606299213" header="0.31496062992125984" footer="0.31496062992125984"/>
  <pageSetup scale="60" orientation="portrait" useFirstPageNumber="1" r:id="rId1"/>
  <headerFooter alignWithMargins="0"/>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EC45E-5479-451D-A0B9-8B6C6D86FC5D}">
  <sheetPr>
    <tabColor rgb="FF002060"/>
    <pageSetUpPr fitToPage="1"/>
  </sheetPr>
  <dimension ref="A1:T112"/>
  <sheetViews>
    <sheetView showGridLines="0" zoomScale="85" zoomScaleNormal="85" zoomScaleSheetLayoutView="90" zoomScalePageLayoutView="50" workbookViewId="0">
      <selection activeCell="A110" sqref="A110"/>
    </sheetView>
  </sheetViews>
  <sheetFormatPr defaultColWidth="11.42578125" defaultRowHeight="12.75"/>
  <cols>
    <col min="1" max="2" width="1.7109375" style="40" customWidth="1"/>
    <col min="3" max="3" width="35" style="40" customWidth="1"/>
    <col min="4" max="5" width="20.7109375" style="40" customWidth="1"/>
    <col min="6" max="6" width="19.140625" style="40" customWidth="1"/>
    <col min="7" max="7" width="20.7109375" style="40" customWidth="1"/>
    <col min="8" max="8" width="5.7109375" style="40" customWidth="1"/>
    <col min="9" max="10" width="20.7109375" style="143" customWidth="1"/>
    <col min="11" max="11" width="20.7109375" style="40" customWidth="1"/>
    <col min="12" max="12" width="5.7109375" style="40" customWidth="1"/>
    <col min="13" max="14" width="20.7109375" style="40" customWidth="1"/>
    <col min="15" max="15" width="1.7109375" style="41" customWidth="1"/>
    <col min="16" max="16" width="1.7109375" style="143" customWidth="1"/>
    <col min="17" max="17" width="5.7109375" style="40" customWidth="1"/>
    <col min="18" max="18" width="15.28515625" style="40" customWidth="1"/>
    <col min="19" max="19" width="6.7109375" style="40" customWidth="1"/>
    <col min="20" max="20" width="27.28515625" style="40" customWidth="1"/>
    <col min="21" max="21" width="4.7109375" style="40" customWidth="1"/>
    <col min="22" max="22" width="11.42578125" style="40" customWidth="1"/>
    <col min="23" max="265" width="11.42578125" style="40"/>
    <col min="266" max="266" width="23.5703125" style="40" customWidth="1"/>
    <col min="267" max="267" width="12.85546875" style="40" customWidth="1"/>
    <col min="268" max="268" width="5" style="40" customWidth="1"/>
    <col min="269" max="269" width="26.7109375" style="40" customWidth="1"/>
    <col min="270" max="270" width="3.5703125" style="40" customWidth="1"/>
    <col min="271" max="271" width="15.42578125" style="40" customWidth="1"/>
    <col min="272" max="272" width="22.28515625" style="40" customWidth="1"/>
    <col min="273" max="273" width="28.5703125" style="40" customWidth="1"/>
    <col min="274" max="274" width="24" style="40" customWidth="1"/>
    <col min="275" max="275" width="6.7109375" style="40" customWidth="1"/>
    <col min="276" max="276" width="27.28515625" style="40" customWidth="1"/>
    <col min="277" max="277" width="4.7109375" style="40" customWidth="1"/>
    <col min="278" max="521" width="11.42578125" style="40"/>
    <col min="522" max="522" width="23.5703125" style="40" customWidth="1"/>
    <col min="523" max="523" width="12.85546875" style="40" customWidth="1"/>
    <col min="524" max="524" width="5" style="40" customWidth="1"/>
    <col min="525" max="525" width="26.7109375" style="40" customWidth="1"/>
    <col min="526" max="526" width="3.5703125" style="40" customWidth="1"/>
    <col min="527" max="527" width="15.42578125" style="40" customWidth="1"/>
    <col min="528" max="528" width="22.28515625" style="40" customWidth="1"/>
    <col min="529" max="529" width="28.5703125" style="40" customWidth="1"/>
    <col min="530" max="530" width="24" style="40" customWidth="1"/>
    <col min="531" max="531" width="6.7109375" style="40" customWidth="1"/>
    <col min="532" max="532" width="27.28515625" style="40" customWidth="1"/>
    <col min="533" max="533" width="4.7109375" style="40" customWidth="1"/>
    <col min="534" max="777" width="11.42578125" style="40"/>
    <col min="778" max="778" width="23.5703125" style="40" customWidth="1"/>
    <col min="779" max="779" width="12.85546875" style="40" customWidth="1"/>
    <col min="780" max="780" width="5" style="40" customWidth="1"/>
    <col min="781" max="781" width="26.7109375" style="40" customWidth="1"/>
    <col min="782" max="782" width="3.5703125" style="40" customWidth="1"/>
    <col min="783" max="783" width="15.42578125" style="40" customWidth="1"/>
    <col min="784" max="784" width="22.28515625" style="40" customWidth="1"/>
    <col min="785" max="785" width="28.5703125" style="40" customWidth="1"/>
    <col min="786" max="786" width="24" style="40" customWidth="1"/>
    <col min="787" max="787" width="6.7109375" style="40" customWidth="1"/>
    <col min="788" max="788" width="27.28515625" style="40" customWidth="1"/>
    <col min="789" max="789" width="4.7109375" style="40" customWidth="1"/>
    <col min="790" max="1033" width="11.42578125" style="40"/>
    <col min="1034" max="1034" width="23.5703125" style="40" customWidth="1"/>
    <col min="1035" max="1035" width="12.85546875" style="40" customWidth="1"/>
    <col min="1036" max="1036" width="5" style="40" customWidth="1"/>
    <col min="1037" max="1037" width="26.7109375" style="40" customWidth="1"/>
    <col min="1038" max="1038" width="3.5703125" style="40" customWidth="1"/>
    <col min="1039" max="1039" width="15.42578125" style="40" customWidth="1"/>
    <col min="1040" max="1040" width="22.28515625" style="40" customWidth="1"/>
    <col min="1041" max="1041" width="28.5703125" style="40" customWidth="1"/>
    <col min="1042" max="1042" width="24" style="40" customWidth="1"/>
    <col min="1043" max="1043" width="6.7109375" style="40" customWidth="1"/>
    <col min="1044" max="1044" width="27.28515625" style="40" customWidth="1"/>
    <col min="1045" max="1045" width="4.7109375" style="40" customWidth="1"/>
    <col min="1046" max="1289" width="11.42578125" style="40"/>
    <col min="1290" max="1290" width="23.5703125" style="40" customWidth="1"/>
    <col min="1291" max="1291" width="12.85546875" style="40" customWidth="1"/>
    <col min="1292" max="1292" width="5" style="40" customWidth="1"/>
    <col min="1293" max="1293" width="26.7109375" style="40" customWidth="1"/>
    <col min="1294" max="1294" width="3.5703125" style="40" customWidth="1"/>
    <col min="1295" max="1295" width="15.42578125" style="40" customWidth="1"/>
    <col min="1296" max="1296" width="22.28515625" style="40" customWidth="1"/>
    <col min="1297" max="1297" width="28.5703125" style="40" customWidth="1"/>
    <col min="1298" max="1298" width="24" style="40" customWidth="1"/>
    <col min="1299" max="1299" width="6.7109375" style="40" customWidth="1"/>
    <col min="1300" max="1300" width="27.28515625" style="40" customWidth="1"/>
    <col min="1301" max="1301" width="4.7109375" style="40" customWidth="1"/>
    <col min="1302" max="1545" width="11.42578125" style="40"/>
    <col min="1546" max="1546" width="23.5703125" style="40" customWidth="1"/>
    <col min="1547" max="1547" width="12.85546875" style="40" customWidth="1"/>
    <col min="1548" max="1548" width="5" style="40" customWidth="1"/>
    <col min="1549" max="1549" width="26.7109375" style="40" customWidth="1"/>
    <col min="1550" max="1550" width="3.5703125" style="40" customWidth="1"/>
    <col min="1551" max="1551" width="15.42578125" style="40" customWidth="1"/>
    <col min="1552" max="1552" width="22.28515625" style="40" customWidth="1"/>
    <col min="1553" max="1553" width="28.5703125" style="40" customWidth="1"/>
    <col min="1554" max="1554" width="24" style="40" customWidth="1"/>
    <col min="1555" max="1555" width="6.7109375" style="40" customWidth="1"/>
    <col min="1556" max="1556" width="27.28515625" style="40" customWidth="1"/>
    <col min="1557" max="1557" width="4.7109375" style="40" customWidth="1"/>
    <col min="1558" max="1801" width="11.42578125" style="40"/>
    <col min="1802" max="1802" width="23.5703125" style="40" customWidth="1"/>
    <col min="1803" max="1803" width="12.85546875" style="40" customWidth="1"/>
    <col min="1804" max="1804" width="5" style="40" customWidth="1"/>
    <col min="1805" max="1805" width="26.7109375" style="40" customWidth="1"/>
    <col min="1806" max="1806" width="3.5703125" style="40" customWidth="1"/>
    <col min="1807" max="1807" width="15.42578125" style="40" customWidth="1"/>
    <col min="1808" max="1808" width="22.28515625" style="40" customWidth="1"/>
    <col min="1809" max="1809" width="28.5703125" style="40" customWidth="1"/>
    <col min="1810" max="1810" width="24" style="40" customWidth="1"/>
    <col min="1811" max="1811" width="6.7109375" style="40" customWidth="1"/>
    <col min="1812" max="1812" width="27.28515625" style="40" customWidth="1"/>
    <col min="1813" max="1813" width="4.7109375" style="40" customWidth="1"/>
    <col min="1814" max="2057" width="11.42578125" style="40"/>
    <col min="2058" max="2058" width="23.5703125" style="40" customWidth="1"/>
    <col min="2059" max="2059" width="12.85546875" style="40" customWidth="1"/>
    <col min="2060" max="2060" width="5" style="40" customWidth="1"/>
    <col min="2061" max="2061" width="26.7109375" style="40" customWidth="1"/>
    <col min="2062" max="2062" width="3.5703125" style="40" customWidth="1"/>
    <col min="2063" max="2063" width="15.42578125" style="40" customWidth="1"/>
    <col min="2064" max="2064" width="22.28515625" style="40" customWidth="1"/>
    <col min="2065" max="2065" width="28.5703125" style="40" customWidth="1"/>
    <col min="2066" max="2066" width="24" style="40" customWidth="1"/>
    <col min="2067" max="2067" width="6.7109375" style="40" customWidth="1"/>
    <col min="2068" max="2068" width="27.28515625" style="40" customWidth="1"/>
    <col min="2069" max="2069" width="4.7109375" style="40" customWidth="1"/>
    <col min="2070" max="2313" width="11.42578125" style="40"/>
    <col min="2314" max="2314" width="23.5703125" style="40" customWidth="1"/>
    <col min="2315" max="2315" width="12.85546875" style="40" customWidth="1"/>
    <col min="2316" max="2316" width="5" style="40" customWidth="1"/>
    <col min="2317" max="2317" width="26.7109375" style="40" customWidth="1"/>
    <col min="2318" max="2318" width="3.5703125" style="40" customWidth="1"/>
    <col min="2319" max="2319" width="15.42578125" style="40" customWidth="1"/>
    <col min="2320" max="2320" width="22.28515625" style="40" customWidth="1"/>
    <col min="2321" max="2321" width="28.5703125" style="40" customWidth="1"/>
    <col min="2322" max="2322" width="24" style="40" customWidth="1"/>
    <col min="2323" max="2323" width="6.7109375" style="40" customWidth="1"/>
    <col min="2324" max="2324" width="27.28515625" style="40" customWidth="1"/>
    <col min="2325" max="2325" width="4.7109375" style="40" customWidth="1"/>
    <col min="2326" max="2569" width="11.42578125" style="40"/>
    <col min="2570" max="2570" width="23.5703125" style="40" customWidth="1"/>
    <col min="2571" max="2571" width="12.85546875" style="40" customWidth="1"/>
    <col min="2572" max="2572" width="5" style="40" customWidth="1"/>
    <col min="2573" max="2573" width="26.7109375" style="40" customWidth="1"/>
    <col min="2574" max="2574" width="3.5703125" style="40" customWidth="1"/>
    <col min="2575" max="2575" width="15.42578125" style="40" customWidth="1"/>
    <col min="2576" max="2576" width="22.28515625" style="40" customWidth="1"/>
    <col min="2577" max="2577" width="28.5703125" style="40" customWidth="1"/>
    <col min="2578" max="2578" width="24" style="40" customWidth="1"/>
    <col min="2579" max="2579" width="6.7109375" style="40" customWidth="1"/>
    <col min="2580" max="2580" width="27.28515625" style="40" customWidth="1"/>
    <col min="2581" max="2581" width="4.7109375" style="40" customWidth="1"/>
    <col min="2582" max="2825" width="11.42578125" style="40"/>
    <col min="2826" max="2826" width="23.5703125" style="40" customWidth="1"/>
    <col min="2827" max="2827" width="12.85546875" style="40" customWidth="1"/>
    <col min="2828" max="2828" width="5" style="40" customWidth="1"/>
    <col min="2829" max="2829" width="26.7109375" style="40" customWidth="1"/>
    <col min="2830" max="2830" width="3.5703125" style="40" customWidth="1"/>
    <col min="2831" max="2831" width="15.42578125" style="40" customWidth="1"/>
    <col min="2832" max="2832" width="22.28515625" style="40" customWidth="1"/>
    <col min="2833" max="2833" width="28.5703125" style="40" customWidth="1"/>
    <col min="2834" max="2834" width="24" style="40" customWidth="1"/>
    <col min="2835" max="2835" width="6.7109375" style="40" customWidth="1"/>
    <col min="2836" max="2836" width="27.28515625" style="40" customWidth="1"/>
    <col min="2837" max="2837" width="4.7109375" style="40" customWidth="1"/>
    <col min="2838" max="3081" width="11.42578125" style="40"/>
    <col min="3082" max="3082" width="23.5703125" style="40" customWidth="1"/>
    <col min="3083" max="3083" width="12.85546875" style="40" customWidth="1"/>
    <col min="3084" max="3084" width="5" style="40" customWidth="1"/>
    <col min="3085" max="3085" width="26.7109375" style="40" customWidth="1"/>
    <col min="3086" max="3086" width="3.5703125" style="40" customWidth="1"/>
    <col min="3087" max="3087" width="15.42578125" style="40" customWidth="1"/>
    <col min="3088" max="3088" width="22.28515625" style="40" customWidth="1"/>
    <col min="3089" max="3089" width="28.5703125" style="40" customWidth="1"/>
    <col min="3090" max="3090" width="24" style="40" customWidth="1"/>
    <col min="3091" max="3091" width="6.7109375" style="40" customWidth="1"/>
    <col min="3092" max="3092" width="27.28515625" style="40" customWidth="1"/>
    <col min="3093" max="3093" width="4.7109375" style="40" customWidth="1"/>
    <col min="3094" max="3337" width="11.42578125" style="40"/>
    <col min="3338" max="3338" width="23.5703125" style="40" customWidth="1"/>
    <col min="3339" max="3339" width="12.85546875" style="40" customWidth="1"/>
    <col min="3340" max="3340" width="5" style="40" customWidth="1"/>
    <col min="3341" max="3341" width="26.7109375" style="40" customWidth="1"/>
    <col min="3342" max="3342" width="3.5703125" style="40" customWidth="1"/>
    <col min="3343" max="3343" width="15.42578125" style="40" customWidth="1"/>
    <col min="3344" max="3344" width="22.28515625" style="40" customWidth="1"/>
    <col min="3345" max="3345" width="28.5703125" style="40" customWidth="1"/>
    <col min="3346" max="3346" width="24" style="40" customWidth="1"/>
    <col min="3347" max="3347" width="6.7109375" style="40" customWidth="1"/>
    <col min="3348" max="3348" width="27.28515625" style="40" customWidth="1"/>
    <col min="3349" max="3349" width="4.7109375" style="40" customWidth="1"/>
    <col min="3350" max="3593" width="11.42578125" style="40"/>
    <col min="3594" max="3594" width="23.5703125" style="40" customWidth="1"/>
    <col min="3595" max="3595" width="12.85546875" style="40" customWidth="1"/>
    <col min="3596" max="3596" width="5" style="40" customWidth="1"/>
    <col min="3597" max="3597" width="26.7109375" style="40" customWidth="1"/>
    <col min="3598" max="3598" width="3.5703125" style="40" customWidth="1"/>
    <col min="3599" max="3599" width="15.42578125" style="40" customWidth="1"/>
    <col min="3600" max="3600" width="22.28515625" style="40" customWidth="1"/>
    <col min="3601" max="3601" width="28.5703125" style="40" customWidth="1"/>
    <col min="3602" max="3602" width="24" style="40" customWidth="1"/>
    <col min="3603" max="3603" width="6.7109375" style="40" customWidth="1"/>
    <col min="3604" max="3604" width="27.28515625" style="40" customWidth="1"/>
    <col min="3605" max="3605" width="4.7109375" style="40" customWidth="1"/>
    <col min="3606" max="3849" width="11.42578125" style="40"/>
    <col min="3850" max="3850" width="23.5703125" style="40" customWidth="1"/>
    <col min="3851" max="3851" width="12.85546875" style="40" customWidth="1"/>
    <col min="3852" max="3852" width="5" style="40" customWidth="1"/>
    <col min="3853" max="3853" width="26.7109375" style="40" customWidth="1"/>
    <col min="3854" max="3854" width="3.5703125" style="40" customWidth="1"/>
    <col min="3855" max="3855" width="15.42578125" style="40" customWidth="1"/>
    <col min="3856" max="3856" width="22.28515625" style="40" customWidth="1"/>
    <col min="3857" max="3857" width="28.5703125" style="40" customWidth="1"/>
    <col min="3858" max="3858" width="24" style="40" customWidth="1"/>
    <col min="3859" max="3859" width="6.7109375" style="40" customWidth="1"/>
    <col min="3860" max="3860" width="27.28515625" style="40" customWidth="1"/>
    <col min="3861" max="3861" width="4.7109375" style="40" customWidth="1"/>
    <col min="3862" max="4105" width="11.42578125" style="40"/>
    <col min="4106" max="4106" width="23.5703125" style="40" customWidth="1"/>
    <col min="4107" max="4107" width="12.85546875" style="40" customWidth="1"/>
    <col min="4108" max="4108" width="5" style="40" customWidth="1"/>
    <col min="4109" max="4109" width="26.7109375" style="40" customWidth="1"/>
    <col min="4110" max="4110" width="3.5703125" style="40" customWidth="1"/>
    <col min="4111" max="4111" width="15.42578125" style="40" customWidth="1"/>
    <col min="4112" max="4112" width="22.28515625" style="40" customWidth="1"/>
    <col min="4113" max="4113" width="28.5703125" style="40" customWidth="1"/>
    <col min="4114" max="4114" width="24" style="40" customWidth="1"/>
    <col min="4115" max="4115" width="6.7109375" style="40" customWidth="1"/>
    <col min="4116" max="4116" width="27.28515625" style="40" customWidth="1"/>
    <col min="4117" max="4117" width="4.7109375" style="40" customWidth="1"/>
    <col min="4118" max="4361" width="11.42578125" style="40"/>
    <col min="4362" max="4362" width="23.5703125" style="40" customWidth="1"/>
    <col min="4363" max="4363" width="12.85546875" style="40" customWidth="1"/>
    <col min="4364" max="4364" width="5" style="40" customWidth="1"/>
    <col min="4365" max="4365" width="26.7109375" style="40" customWidth="1"/>
    <col min="4366" max="4366" width="3.5703125" style="40" customWidth="1"/>
    <col min="4367" max="4367" width="15.42578125" style="40" customWidth="1"/>
    <col min="4368" max="4368" width="22.28515625" style="40" customWidth="1"/>
    <col min="4369" max="4369" width="28.5703125" style="40" customWidth="1"/>
    <col min="4370" max="4370" width="24" style="40" customWidth="1"/>
    <col min="4371" max="4371" width="6.7109375" style="40" customWidth="1"/>
    <col min="4372" max="4372" width="27.28515625" style="40" customWidth="1"/>
    <col min="4373" max="4373" width="4.7109375" style="40" customWidth="1"/>
    <col min="4374" max="4617" width="11.42578125" style="40"/>
    <col min="4618" max="4618" width="23.5703125" style="40" customWidth="1"/>
    <col min="4619" max="4619" width="12.85546875" style="40" customWidth="1"/>
    <col min="4620" max="4620" width="5" style="40" customWidth="1"/>
    <col min="4621" max="4621" width="26.7109375" style="40" customWidth="1"/>
    <col min="4622" max="4622" width="3.5703125" style="40" customWidth="1"/>
    <col min="4623" max="4623" width="15.42578125" style="40" customWidth="1"/>
    <col min="4624" max="4624" width="22.28515625" style="40" customWidth="1"/>
    <col min="4625" max="4625" width="28.5703125" style="40" customWidth="1"/>
    <col min="4626" max="4626" width="24" style="40" customWidth="1"/>
    <col min="4627" max="4627" width="6.7109375" style="40" customWidth="1"/>
    <col min="4628" max="4628" width="27.28515625" style="40" customWidth="1"/>
    <col min="4629" max="4629" width="4.7109375" style="40" customWidth="1"/>
    <col min="4630" max="4873" width="11.42578125" style="40"/>
    <col min="4874" max="4874" width="23.5703125" style="40" customWidth="1"/>
    <col min="4875" max="4875" width="12.85546875" style="40" customWidth="1"/>
    <col min="4876" max="4876" width="5" style="40" customWidth="1"/>
    <col min="4877" max="4877" width="26.7109375" style="40" customWidth="1"/>
    <col min="4878" max="4878" width="3.5703125" style="40" customWidth="1"/>
    <col min="4879" max="4879" width="15.42578125" style="40" customWidth="1"/>
    <col min="4880" max="4880" width="22.28515625" style="40" customWidth="1"/>
    <col min="4881" max="4881" width="28.5703125" style="40" customWidth="1"/>
    <col min="4882" max="4882" width="24" style="40" customWidth="1"/>
    <col min="4883" max="4883" width="6.7109375" style="40" customWidth="1"/>
    <col min="4884" max="4884" width="27.28515625" style="40" customWidth="1"/>
    <col min="4885" max="4885" width="4.7109375" style="40" customWidth="1"/>
    <col min="4886" max="5129" width="11.42578125" style="40"/>
    <col min="5130" max="5130" width="23.5703125" style="40" customWidth="1"/>
    <col min="5131" max="5131" width="12.85546875" style="40" customWidth="1"/>
    <col min="5132" max="5132" width="5" style="40" customWidth="1"/>
    <col min="5133" max="5133" width="26.7109375" style="40" customWidth="1"/>
    <col min="5134" max="5134" width="3.5703125" style="40" customWidth="1"/>
    <col min="5135" max="5135" width="15.42578125" style="40" customWidth="1"/>
    <col min="5136" max="5136" width="22.28515625" style="40" customWidth="1"/>
    <col min="5137" max="5137" width="28.5703125" style="40" customWidth="1"/>
    <col min="5138" max="5138" width="24" style="40" customWidth="1"/>
    <col min="5139" max="5139" width="6.7109375" style="40" customWidth="1"/>
    <col min="5140" max="5140" width="27.28515625" style="40" customWidth="1"/>
    <col min="5141" max="5141" width="4.7109375" style="40" customWidth="1"/>
    <col min="5142" max="5385" width="11.42578125" style="40"/>
    <col min="5386" max="5386" width="23.5703125" style="40" customWidth="1"/>
    <col min="5387" max="5387" width="12.85546875" style="40" customWidth="1"/>
    <col min="5388" max="5388" width="5" style="40" customWidth="1"/>
    <col min="5389" max="5389" width="26.7109375" style="40" customWidth="1"/>
    <col min="5390" max="5390" width="3.5703125" style="40" customWidth="1"/>
    <col min="5391" max="5391" width="15.42578125" style="40" customWidth="1"/>
    <col min="5392" max="5392" width="22.28515625" style="40" customWidth="1"/>
    <col min="5393" max="5393" width="28.5703125" style="40" customWidth="1"/>
    <col min="5394" max="5394" width="24" style="40" customWidth="1"/>
    <col min="5395" max="5395" width="6.7109375" style="40" customWidth="1"/>
    <col min="5396" max="5396" width="27.28515625" style="40" customWidth="1"/>
    <col min="5397" max="5397" width="4.7109375" style="40" customWidth="1"/>
    <col min="5398" max="5641" width="11.42578125" style="40"/>
    <col min="5642" max="5642" width="23.5703125" style="40" customWidth="1"/>
    <col min="5643" max="5643" width="12.85546875" style="40" customWidth="1"/>
    <col min="5644" max="5644" width="5" style="40" customWidth="1"/>
    <col min="5645" max="5645" width="26.7109375" style="40" customWidth="1"/>
    <col min="5646" max="5646" width="3.5703125" style="40" customWidth="1"/>
    <col min="5647" max="5647" width="15.42578125" style="40" customWidth="1"/>
    <col min="5648" max="5648" width="22.28515625" style="40" customWidth="1"/>
    <col min="5649" max="5649" width="28.5703125" style="40" customWidth="1"/>
    <col min="5650" max="5650" width="24" style="40" customWidth="1"/>
    <col min="5651" max="5651" width="6.7109375" style="40" customWidth="1"/>
    <col min="5652" max="5652" width="27.28515625" style="40" customWidth="1"/>
    <col min="5653" max="5653" width="4.7109375" style="40" customWidth="1"/>
    <col min="5654" max="5897" width="11.42578125" style="40"/>
    <col min="5898" max="5898" width="23.5703125" style="40" customWidth="1"/>
    <col min="5899" max="5899" width="12.85546875" style="40" customWidth="1"/>
    <col min="5900" max="5900" width="5" style="40" customWidth="1"/>
    <col min="5901" max="5901" width="26.7109375" style="40" customWidth="1"/>
    <col min="5902" max="5902" width="3.5703125" style="40" customWidth="1"/>
    <col min="5903" max="5903" width="15.42578125" style="40" customWidth="1"/>
    <col min="5904" max="5904" width="22.28515625" style="40" customWidth="1"/>
    <col min="5905" max="5905" width="28.5703125" style="40" customWidth="1"/>
    <col min="5906" max="5906" width="24" style="40" customWidth="1"/>
    <col min="5907" max="5907" width="6.7109375" style="40" customWidth="1"/>
    <col min="5908" max="5908" width="27.28515625" style="40" customWidth="1"/>
    <col min="5909" max="5909" width="4.7109375" style="40" customWidth="1"/>
    <col min="5910" max="6153" width="11.42578125" style="40"/>
    <col min="6154" max="6154" width="23.5703125" style="40" customWidth="1"/>
    <col min="6155" max="6155" width="12.85546875" style="40" customWidth="1"/>
    <col min="6156" max="6156" width="5" style="40" customWidth="1"/>
    <col min="6157" max="6157" width="26.7109375" style="40" customWidth="1"/>
    <col min="6158" max="6158" width="3.5703125" style="40" customWidth="1"/>
    <col min="6159" max="6159" width="15.42578125" style="40" customWidth="1"/>
    <col min="6160" max="6160" width="22.28515625" style="40" customWidth="1"/>
    <col min="6161" max="6161" width="28.5703125" style="40" customWidth="1"/>
    <col min="6162" max="6162" width="24" style="40" customWidth="1"/>
    <col min="6163" max="6163" width="6.7109375" style="40" customWidth="1"/>
    <col min="6164" max="6164" width="27.28515625" style="40" customWidth="1"/>
    <col min="6165" max="6165" width="4.7109375" style="40" customWidth="1"/>
    <col min="6166" max="6409" width="11.42578125" style="40"/>
    <col min="6410" max="6410" width="23.5703125" style="40" customWidth="1"/>
    <col min="6411" max="6411" width="12.85546875" style="40" customWidth="1"/>
    <col min="6412" max="6412" width="5" style="40" customWidth="1"/>
    <col min="6413" max="6413" width="26.7109375" style="40" customWidth="1"/>
    <col min="6414" max="6414" width="3.5703125" style="40" customWidth="1"/>
    <col min="6415" max="6415" width="15.42578125" style="40" customWidth="1"/>
    <col min="6416" max="6416" width="22.28515625" style="40" customWidth="1"/>
    <col min="6417" max="6417" width="28.5703125" style="40" customWidth="1"/>
    <col min="6418" max="6418" width="24" style="40" customWidth="1"/>
    <col min="6419" max="6419" width="6.7109375" style="40" customWidth="1"/>
    <col min="6420" max="6420" width="27.28515625" style="40" customWidth="1"/>
    <col min="6421" max="6421" width="4.7109375" style="40" customWidth="1"/>
    <col min="6422" max="6665" width="11.42578125" style="40"/>
    <col min="6666" max="6666" width="23.5703125" style="40" customWidth="1"/>
    <col min="6667" max="6667" width="12.85546875" style="40" customWidth="1"/>
    <col min="6668" max="6668" width="5" style="40" customWidth="1"/>
    <col min="6669" max="6669" width="26.7109375" style="40" customWidth="1"/>
    <col min="6670" max="6670" width="3.5703125" style="40" customWidth="1"/>
    <col min="6671" max="6671" width="15.42578125" style="40" customWidth="1"/>
    <col min="6672" max="6672" width="22.28515625" style="40" customWidth="1"/>
    <col min="6673" max="6673" width="28.5703125" style="40" customWidth="1"/>
    <col min="6674" max="6674" width="24" style="40" customWidth="1"/>
    <col min="6675" max="6675" width="6.7109375" style="40" customWidth="1"/>
    <col min="6676" max="6676" width="27.28515625" style="40" customWidth="1"/>
    <col min="6677" max="6677" width="4.7109375" style="40" customWidth="1"/>
    <col min="6678" max="6921" width="11.42578125" style="40"/>
    <col min="6922" max="6922" width="23.5703125" style="40" customWidth="1"/>
    <col min="6923" max="6923" width="12.85546875" style="40" customWidth="1"/>
    <col min="6924" max="6924" width="5" style="40" customWidth="1"/>
    <col min="6925" max="6925" width="26.7109375" style="40" customWidth="1"/>
    <col min="6926" max="6926" width="3.5703125" style="40" customWidth="1"/>
    <col min="6927" max="6927" width="15.42578125" style="40" customWidth="1"/>
    <col min="6928" max="6928" width="22.28515625" style="40" customWidth="1"/>
    <col min="6929" max="6929" width="28.5703125" style="40" customWidth="1"/>
    <col min="6930" max="6930" width="24" style="40" customWidth="1"/>
    <col min="6931" max="6931" width="6.7109375" style="40" customWidth="1"/>
    <col min="6932" max="6932" width="27.28515625" style="40" customWidth="1"/>
    <col min="6933" max="6933" width="4.7109375" style="40" customWidth="1"/>
    <col min="6934" max="7177" width="11.42578125" style="40"/>
    <col min="7178" max="7178" width="23.5703125" style="40" customWidth="1"/>
    <col min="7179" max="7179" width="12.85546875" style="40" customWidth="1"/>
    <col min="7180" max="7180" width="5" style="40" customWidth="1"/>
    <col min="7181" max="7181" width="26.7109375" style="40" customWidth="1"/>
    <col min="7182" max="7182" width="3.5703125" style="40" customWidth="1"/>
    <col min="7183" max="7183" width="15.42578125" style="40" customWidth="1"/>
    <col min="7184" max="7184" width="22.28515625" style="40" customWidth="1"/>
    <col min="7185" max="7185" width="28.5703125" style="40" customWidth="1"/>
    <col min="7186" max="7186" width="24" style="40" customWidth="1"/>
    <col min="7187" max="7187" width="6.7109375" style="40" customWidth="1"/>
    <col min="7188" max="7188" width="27.28515625" style="40" customWidth="1"/>
    <col min="7189" max="7189" width="4.7109375" style="40" customWidth="1"/>
    <col min="7190" max="7433" width="11.42578125" style="40"/>
    <col min="7434" max="7434" width="23.5703125" style="40" customWidth="1"/>
    <col min="7435" max="7435" width="12.85546875" style="40" customWidth="1"/>
    <col min="7436" max="7436" width="5" style="40" customWidth="1"/>
    <col min="7437" max="7437" width="26.7109375" style="40" customWidth="1"/>
    <col min="7438" max="7438" width="3.5703125" style="40" customWidth="1"/>
    <col min="7439" max="7439" width="15.42578125" style="40" customWidth="1"/>
    <col min="7440" max="7440" width="22.28515625" style="40" customWidth="1"/>
    <col min="7441" max="7441" width="28.5703125" style="40" customWidth="1"/>
    <col min="7442" max="7442" width="24" style="40" customWidth="1"/>
    <col min="7443" max="7443" width="6.7109375" style="40" customWidth="1"/>
    <col min="7444" max="7444" width="27.28515625" style="40" customWidth="1"/>
    <col min="7445" max="7445" width="4.7109375" style="40" customWidth="1"/>
    <col min="7446" max="7689" width="11.42578125" style="40"/>
    <col min="7690" max="7690" width="23.5703125" style="40" customWidth="1"/>
    <col min="7691" max="7691" width="12.85546875" style="40" customWidth="1"/>
    <col min="7692" max="7692" width="5" style="40" customWidth="1"/>
    <col min="7693" max="7693" width="26.7109375" style="40" customWidth="1"/>
    <col min="7694" max="7694" width="3.5703125" style="40" customWidth="1"/>
    <col min="7695" max="7695" width="15.42578125" style="40" customWidth="1"/>
    <col min="7696" max="7696" width="22.28515625" style="40" customWidth="1"/>
    <col min="7697" max="7697" width="28.5703125" style="40" customWidth="1"/>
    <col min="7698" max="7698" width="24" style="40" customWidth="1"/>
    <col min="7699" max="7699" width="6.7109375" style="40" customWidth="1"/>
    <col min="7700" max="7700" width="27.28515625" style="40" customWidth="1"/>
    <col min="7701" max="7701" width="4.7109375" style="40" customWidth="1"/>
    <col min="7702" max="7945" width="11.42578125" style="40"/>
    <col min="7946" max="7946" width="23.5703125" style="40" customWidth="1"/>
    <col min="7947" max="7947" width="12.85546875" style="40" customWidth="1"/>
    <col min="7948" max="7948" width="5" style="40" customWidth="1"/>
    <col min="7949" max="7949" width="26.7109375" style="40" customWidth="1"/>
    <col min="7950" max="7950" width="3.5703125" style="40" customWidth="1"/>
    <col min="7951" max="7951" width="15.42578125" style="40" customWidth="1"/>
    <col min="7952" max="7952" width="22.28515625" style="40" customWidth="1"/>
    <col min="7953" max="7953" width="28.5703125" style="40" customWidth="1"/>
    <col min="7954" max="7954" width="24" style="40" customWidth="1"/>
    <col min="7955" max="7955" width="6.7109375" style="40" customWidth="1"/>
    <col min="7956" max="7956" width="27.28515625" style="40" customWidth="1"/>
    <col min="7957" max="7957" width="4.7109375" style="40" customWidth="1"/>
    <col min="7958" max="8201" width="11.42578125" style="40"/>
    <col min="8202" max="8202" width="23.5703125" style="40" customWidth="1"/>
    <col min="8203" max="8203" width="12.85546875" style="40" customWidth="1"/>
    <col min="8204" max="8204" width="5" style="40" customWidth="1"/>
    <col min="8205" max="8205" width="26.7109375" style="40" customWidth="1"/>
    <col min="8206" max="8206" width="3.5703125" style="40" customWidth="1"/>
    <col min="8207" max="8207" width="15.42578125" style="40" customWidth="1"/>
    <col min="8208" max="8208" width="22.28515625" style="40" customWidth="1"/>
    <col min="8209" max="8209" width="28.5703125" style="40" customWidth="1"/>
    <col min="8210" max="8210" width="24" style="40" customWidth="1"/>
    <col min="8211" max="8211" width="6.7109375" style="40" customWidth="1"/>
    <col min="8212" max="8212" width="27.28515625" style="40" customWidth="1"/>
    <col min="8213" max="8213" width="4.7109375" style="40" customWidth="1"/>
    <col min="8214" max="8457" width="11.42578125" style="40"/>
    <col min="8458" max="8458" width="23.5703125" style="40" customWidth="1"/>
    <col min="8459" max="8459" width="12.85546875" style="40" customWidth="1"/>
    <col min="8460" max="8460" width="5" style="40" customWidth="1"/>
    <col min="8461" max="8461" width="26.7109375" style="40" customWidth="1"/>
    <col min="8462" max="8462" width="3.5703125" style="40" customWidth="1"/>
    <col min="8463" max="8463" width="15.42578125" style="40" customWidth="1"/>
    <col min="8464" max="8464" width="22.28515625" style="40" customWidth="1"/>
    <col min="8465" max="8465" width="28.5703125" style="40" customWidth="1"/>
    <col min="8466" max="8466" width="24" style="40" customWidth="1"/>
    <col min="8467" max="8467" width="6.7109375" style="40" customWidth="1"/>
    <col min="8468" max="8468" width="27.28515625" style="40" customWidth="1"/>
    <col min="8469" max="8469" width="4.7109375" style="40" customWidth="1"/>
    <col min="8470" max="8713" width="11.42578125" style="40"/>
    <col min="8714" max="8714" width="23.5703125" style="40" customWidth="1"/>
    <col min="8715" max="8715" width="12.85546875" style="40" customWidth="1"/>
    <col min="8716" max="8716" width="5" style="40" customWidth="1"/>
    <col min="8717" max="8717" width="26.7109375" style="40" customWidth="1"/>
    <col min="8718" max="8718" width="3.5703125" style="40" customWidth="1"/>
    <col min="8719" max="8719" width="15.42578125" style="40" customWidth="1"/>
    <col min="8720" max="8720" width="22.28515625" style="40" customWidth="1"/>
    <col min="8721" max="8721" width="28.5703125" style="40" customWidth="1"/>
    <col min="8722" max="8722" width="24" style="40" customWidth="1"/>
    <col min="8723" max="8723" width="6.7109375" style="40" customWidth="1"/>
    <col min="8724" max="8724" width="27.28515625" style="40" customWidth="1"/>
    <col min="8725" max="8725" width="4.7109375" style="40" customWidth="1"/>
    <col min="8726" max="8969" width="11.42578125" style="40"/>
    <col min="8970" max="8970" width="23.5703125" style="40" customWidth="1"/>
    <col min="8971" max="8971" width="12.85546875" style="40" customWidth="1"/>
    <col min="8972" max="8972" width="5" style="40" customWidth="1"/>
    <col min="8973" max="8973" width="26.7109375" style="40" customWidth="1"/>
    <col min="8974" max="8974" width="3.5703125" style="40" customWidth="1"/>
    <col min="8975" max="8975" width="15.42578125" style="40" customWidth="1"/>
    <col min="8976" max="8976" width="22.28515625" style="40" customWidth="1"/>
    <col min="8977" max="8977" width="28.5703125" style="40" customWidth="1"/>
    <col min="8978" max="8978" width="24" style="40" customWidth="1"/>
    <col min="8979" max="8979" width="6.7109375" style="40" customWidth="1"/>
    <col min="8980" max="8980" width="27.28515625" style="40" customWidth="1"/>
    <col min="8981" max="8981" width="4.7109375" style="40" customWidth="1"/>
    <col min="8982" max="9225" width="11.42578125" style="40"/>
    <col min="9226" max="9226" width="23.5703125" style="40" customWidth="1"/>
    <col min="9227" max="9227" width="12.85546875" style="40" customWidth="1"/>
    <col min="9228" max="9228" width="5" style="40" customWidth="1"/>
    <col min="9229" max="9229" width="26.7109375" style="40" customWidth="1"/>
    <col min="9230" max="9230" width="3.5703125" style="40" customWidth="1"/>
    <col min="9231" max="9231" width="15.42578125" style="40" customWidth="1"/>
    <col min="9232" max="9232" width="22.28515625" style="40" customWidth="1"/>
    <col min="9233" max="9233" width="28.5703125" style="40" customWidth="1"/>
    <col min="9234" max="9234" width="24" style="40" customWidth="1"/>
    <col min="9235" max="9235" width="6.7109375" style="40" customWidth="1"/>
    <col min="9236" max="9236" width="27.28515625" style="40" customWidth="1"/>
    <col min="9237" max="9237" width="4.7109375" style="40" customWidth="1"/>
    <col min="9238" max="9481" width="11.42578125" style="40"/>
    <col min="9482" max="9482" width="23.5703125" style="40" customWidth="1"/>
    <col min="9483" max="9483" width="12.85546875" style="40" customWidth="1"/>
    <col min="9484" max="9484" width="5" style="40" customWidth="1"/>
    <col min="9485" max="9485" width="26.7109375" style="40" customWidth="1"/>
    <col min="9486" max="9486" width="3.5703125" style="40" customWidth="1"/>
    <col min="9487" max="9487" width="15.42578125" style="40" customWidth="1"/>
    <col min="9488" max="9488" width="22.28515625" style="40" customWidth="1"/>
    <col min="9489" max="9489" width="28.5703125" style="40" customWidth="1"/>
    <col min="9490" max="9490" width="24" style="40" customWidth="1"/>
    <col min="9491" max="9491" width="6.7109375" style="40" customWidth="1"/>
    <col min="9492" max="9492" width="27.28515625" style="40" customWidth="1"/>
    <col min="9493" max="9493" width="4.7109375" style="40" customWidth="1"/>
    <col min="9494" max="9737" width="11.42578125" style="40"/>
    <col min="9738" max="9738" width="23.5703125" style="40" customWidth="1"/>
    <col min="9739" max="9739" width="12.85546875" style="40" customWidth="1"/>
    <col min="9740" max="9740" width="5" style="40" customWidth="1"/>
    <col min="9741" max="9741" width="26.7109375" style="40" customWidth="1"/>
    <col min="9742" max="9742" width="3.5703125" style="40" customWidth="1"/>
    <col min="9743" max="9743" width="15.42578125" style="40" customWidth="1"/>
    <col min="9744" max="9744" width="22.28515625" style="40" customWidth="1"/>
    <col min="9745" max="9745" width="28.5703125" style="40" customWidth="1"/>
    <col min="9746" max="9746" width="24" style="40" customWidth="1"/>
    <col min="9747" max="9747" width="6.7109375" style="40" customWidth="1"/>
    <col min="9748" max="9748" width="27.28515625" style="40" customWidth="1"/>
    <col min="9749" max="9749" width="4.7109375" style="40" customWidth="1"/>
    <col min="9750" max="9993" width="11.42578125" style="40"/>
    <col min="9994" max="9994" width="23.5703125" style="40" customWidth="1"/>
    <col min="9995" max="9995" width="12.85546875" style="40" customWidth="1"/>
    <col min="9996" max="9996" width="5" style="40" customWidth="1"/>
    <col min="9997" max="9997" width="26.7109375" style="40" customWidth="1"/>
    <col min="9998" max="9998" width="3.5703125" style="40" customWidth="1"/>
    <col min="9999" max="9999" width="15.42578125" style="40" customWidth="1"/>
    <col min="10000" max="10000" width="22.28515625" style="40" customWidth="1"/>
    <col min="10001" max="10001" width="28.5703125" style="40" customWidth="1"/>
    <col min="10002" max="10002" width="24" style="40" customWidth="1"/>
    <col min="10003" max="10003" width="6.7109375" style="40" customWidth="1"/>
    <col min="10004" max="10004" width="27.28515625" style="40" customWidth="1"/>
    <col min="10005" max="10005" width="4.7109375" style="40" customWidth="1"/>
    <col min="10006" max="10249" width="11.42578125" style="40"/>
    <col min="10250" max="10250" width="23.5703125" style="40" customWidth="1"/>
    <col min="10251" max="10251" width="12.85546875" style="40" customWidth="1"/>
    <col min="10252" max="10252" width="5" style="40" customWidth="1"/>
    <col min="10253" max="10253" width="26.7109375" style="40" customWidth="1"/>
    <col min="10254" max="10254" width="3.5703125" style="40" customWidth="1"/>
    <col min="10255" max="10255" width="15.42578125" style="40" customWidth="1"/>
    <col min="10256" max="10256" width="22.28515625" style="40" customWidth="1"/>
    <col min="10257" max="10257" width="28.5703125" style="40" customWidth="1"/>
    <col min="10258" max="10258" width="24" style="40" customWidth="1"/>
    <col min="10259" max="10259" width="6.7109375" style="40" customWidth="1"/>
    <col min="10260" max="10260" width="27.28515625" style="40" customWidth="1"/>
    <col min="10261" max="10261" width="4.7109375" style="40" customWidth="1"/>
    <col min="10262" max="10505" width="11.42578125" style="40"/>
    <col min="10506" max="10506" width="23.5703125" style="40" customWidth="1"/>
    <col min="10507" max="10507" width="12.85546875" style="40" customWidth="1"/>
    <col min="10508" max="10508" width="5" style="40" customWidth="1"/>
    <col min="10509" max="10509" width="26.7109375" style="40" customWidth="1"/>
    <col min="10510" max="10510" width="3.5703125" style="40" customWidth="1"/>
    <col min="10511" max="10511" width="15.42578125" style="40" customWidth="1"/>
    <col min="10512" max="10512" width="22.28515625" style="40" customWidth="1"/>
    <col min="10513" max="10513" width="28.5703125" style="40" customWidth="1"/>
    <col min="10514" max="10514" width="24" style="40" customWidth="1"/>
    <col min="10515" max="10515" width="6.7109375" style="40" customWidth="1"/>
    <col min="10516" max="10516" width="27.28515625" style="40" customWidth="1"/>
    <col min="10517" max="10517" width="4.7109375" style="40" customWidth="1"/>
    <col min="10518" max="10761" width="11.42578125" style="40"/>
    <col min="10762" max="10762" width="23.5703125" style="40" customWidth="1"/>
    <col min="10763" max="10763" width="12.85546875" style="40" customWidth="1"/>
    <col min="10764" max="10764" width="5" style="40" customWidth="1"/>
    <col min="10765" max="10765" width="26.7109375" style="40" customWidth="1"/>
    <col min="10766" max="10766" width="3.5703125" style="40" customWidth="1"/>
    <col min="10767" max="10767" width="15.42578125" style="40" customWidth="1"/>
    <col min="10768" max="10768" width="22.28515625" style="40" customWidth="1"/>
    <col min="10769" max="10769" width="28.5703125" style="40" customWidth="1"/>
    <col min="10770" max="10770" width="24" style="40" customWidth="1"/>
    <col min="10771" max="10771" width="6.7109375" style="40" customWidth="1"/>
    <col min="10772" max="10772" width="27.28515625" style="40" customWidth="1"/>
    <col min="10773" max="10773" width="4.7109375" style="40" customWidth="1"/>
    <col min="10774" max="11017" width="11.42578125" style="40"/>
    <col min="11018" max="11018" width="23.5703125" style="40" customWidth="1"/>
    <col min="11019" max="11019" width="12.85546875" style="40" customWidth="1"/>
    <col min="11020" max="11020" width="5" style="40" customWidth="1"/>
    <col min="11021" max="11021" width="26.7109375" style="40" customWidth="1"/>
    <col min="11022" max="11022" width="3.5703125" style="40" customWidth="1"/>
    <col min="11023" max="11023" width="15.42578125" style="40" customWidth="1"/>
    <col min="11024" max="11024" width="22.28515625" style="40" customWidth="1"/>
    <col min="11025" max="11025" width="28.5703125" style="40" customWidth="1"/>
    <col min="11026" max="11026" width="24" style="40" customWidth="1"/>
    <col min="11027" max="11027" width="6.7109375" style="40" customWidth="1"/>
    <col min="11028" max="11028" width="27.28515625" style="40" customWidth="1"/>
    <col min="11029" max="11029" width="4.7109375" style="40" customWidth="1"/>
    <col min="11030" max="11273" width="11.42578125" style="40"/>
    <col min="11274" max="11274" width="23.5703125" style="40" customWidth="1"/>
    <col min="11275" max="11275" width="12.85546875" style="40" customWidth="1"/>
    <col min="11276" max="11276" width="5" style="40" customWidth="1"/>
    <col min="11277" max="11277" width="26.7109375" style="40" customWidth="1"/>
    <col min="11278" max="11278" width="3.5703125" style="40" customWidth="1"/>
    <col min="11279" max="11279" width="15.42578125" style="40" customWidth="1"/>
    <col min="11280" max="11280" width="22.28515625" style="40" customWidth="1"/>
    <col min="11281" max="11281" width="28.5703125" style="40" customWidth="1"/>
    <col min="11282" max="11282" width="24" style="40" customWidth="1"/>
    <col min="11283" max="11283" width="6.7109375" style="40" customWidth="1"/>
    <col min="11284" max="11284" width="27.28515625" style="40" customWidth="1"/>
    <col min="11285" max="11285" width="4.7109375" style="40" customWidth="1"/>
    <col min="11286" max="11529" width="11.42578125" style="40"/>
    <col min="11530" max="11530" width="23.5703125" style="40" customWidth="1"/>
    <col min="11531" max="11531" width="12.85546875" style="40" customWidth="1"/>
    <col min="11532" max="11532" width="5" style="40" customWidth="1"/>
    <col min="11533" max="11533" width="26.7109375" style="40" customWidth="1"/>
    <col min="11534" max="11534" width="3.5703125" style="40" customWidth="1"/>
    <col min="11535" max="11535" width="15.42578125" style="40" customWidth="1"/>
    <col min="11536" max="11536" width="22.28515625" style="40" customWidth="1"/>
    <col min="11537" max="11537" width="28.5703125" style="40" customWidth="1"/>
    <col min="11538" max="11538" width="24" style="40" customWidth="1"/>
    <col min="11539" max="11539" width="6.7109375" style="40" customWidth="1"/>
    <col min="11540" max="11540" width="27.28515625" style="40" customWidth="1"/>
    <col min="11541" max="11541" width="4.7109375" style="40" customWidth="1"/>
    <col min="11542" max="11785" width="11.42578125" style="40"/>
    <col min="11786" max="11786" width="23.5703125" style="40" customWidth="1"/>
    <col min="11787" max="11787" width="12.85546875" style="40" customWidth="1"/>
    <col min="11788" max="11788" width="5" style="40" customWidth="1"/>
    <col min="11789" max="11789" width="26.7109375" style="40" customWidth="1"/>
    <col min="11790" max="11790" width="3.5703125" style="40" customWidth="1"/>
    <col min="11791" max="11791" width="15.42578125" style="40" customWidth="1"/>
    <col min="11792" max="11792" width="22.28515625" style="40" customWidth="1"/>
    <col min="11793" max="11793" width="28.5703125" style="40" customWidth="1"/>
    <col min="11794" max="11794" width="24" style="40" customWidth="1"/>
    <col min="11795" max="11795" width="6.7109375" style="40" customWidth="1"/>
    <col min="11796" max="11796" width="27.28515625" style="40" customWidth="1"/>
    <col min="11797" max="11797" width="4.7109375" style="40" customWidth="1"/>
    <col min="11798" max="12041" width="11.42578125" style="40"/>
    <col min="12042" max="12042" width="23.5703125" style="40" customWidth="1"/>
    <col min="12043" max="12043" width="12.85546875" style="40" customWidth="1"/>
    <col min="12044" max="12044" width="5" style="40" customWidth="1"/>
    <col min="12045" max="12045" width="26.7109375" style="40" customWidth="1"/>
    <col min="12046" max="12046" width="3.5703125" style="40" customWidth="1"/>
    <col min="12047" max="12047" width="15.42578125" style="40" customWidth="1"/>
    <col min="12048" max="12048" width="22.28515625" style="40" customWidth="1"/>
    <col min="12049" max="12049" width="28.5703125" style="40" customWidth="1"/>
    <col min="12050" max="12050" width="24" style="40" customWidth="1"/>
    <col min="12051" max="12051" width="6.7109375" style="40" customWidth="1"/>
    <col min="12052" max="12052" width="27.28515625" style="40" customWidth="1"/>
    <col min="12053" max="12053" width="4.7109375" style="40" customWidth="1"/>
    <col min="12054" max="12297" width="11.42578125" style="40"/>
    <col min="12298" max="12298" width="23.5703125" style="40" customWidth="1"/>
    <col min="12299" max="12299" width="12.85546875" style="40" customWidth="1"/>
    <col min="12300" max="12300" width="5" style="40" customWidth="1"/>
    <col min="12301" max="12301" width="26.7109375" style="40" customWidth="1"/>
    <col min="12302" max="12302" width="3.5703125" style="40" customWidth="1"/>
    <col min="12303" max="12303" width="15.42578125" style="40" customWidth="1"/>
    <col min="12304" max="12304" width="22.28515625" style="40" customWidth="1"/>
    <col min="12305" max="12305" width="28.5703125" style="40" customWidth="1"/>
    <col min="12306" max="12306" width="24" style="40" customWidth="1"/>
    <col min="12307" max="12307" width="6.7109375" style="40" customWidth="1"/>
    <col min="12308" max="12308" width="27.28515625" style="40" customWidth="1"/>
    <col min="12309" max="12309" width="4.7109375" style="40" customWidth="1"/>
    <col min="12310" max="12553" width="11.42578125" style="40"/>
    <col min="12554" max="12554" width="23.5703125" style="40" customWidth="1"/>
    <col min="12555" max="12555" width="12.85546875" style="40" customWidth="1"/>
    <col min="12556" max="12556" width="5" style="40" customWidth="1"/>
    <col min="12557" max="12557" width="26.7109375" style="40" customWidth="1"/>
    <col min="12558" max="12558" width="3.5703125" style="40" customWidth="1"/>
    <col min="12559" max="12559" width="15.42578125" style="40" customWidth="1"/>
    <col min="12560" max="12560" width="22.28515625" style="40" customWidth="1"/>
    <col min="12561" max="12561" width="28.5703125" style="40" customWidth="1"/>
    <col min="12562" max="12562" width="24" style="40" customWidth="1"/>
    <col min="12563" max="12563" width="6.7109375" style="40" customWidth="1"/>
    <col min="12564" max="12564" width="27.28515625" style="40" customWidth="1"/>
    <col min="12565" max="12565" width="4.7109375" style="40" customWidth="1"/>
    <col min="12566" max="12809" width="11.42578125" style="40"/>
    <col min="12810" max="12810" width="23.5703125" style="40" customWidth="1"/>
    <col min="12811" max="12811" width="12.85546875" style="40" customWidth="1"/>
    <col min="12812" max="12812" width="5" style="40" customWidth="1"/>
    <col min="12813" max="12813" width="26.7109375" style="40" customWidth="1"/>
    <col min="12814" max="12814" width="3.5703125" style="40" customWidth="1"/>
    <col min="12815" max="12815" width="15.42578125" style="40" customWidth="1"/>
    <col min="12816" max="12816" width="22.28515625" style="40" customWidth="1"/>
    <col min="12817" max="12817" width="28.5703125" style="40" customWidth="1"/>
    <col min="12818" max="12818" width="24" style="40" customWidth="1"/>
    <col min="12819" max="12819" width="6.7109375" style="40" customWidth="1"/>
    <col min="12820" max="12820" width="27.28515625" style="40" customWidth="1"/>
    <col min="12821" max="12821" width="4.7109375" style="40" customWidth="1"/>
    <col min="12822" max="13065" width="11.42578125" style="40"/>
    <col min="13066" max="13066" width="23.5703125" style="40" customWidth="1"/>
    <col min="13067" max="13067" width="12.85546875" style="40" customWidth="1"/>
    <col min="13068" max="13068" width="5" style="40" customWidth="1"/>
    <col min="13069" max="13069" width="26.7109375" style="40" customWidth="1"/>
    <col min="13070" max="13070" width="3.5703125" style="40" customWidth="1"/>
    <col min="13071" max="13071" width="15.42578125" style="40" customWidth="1"/>
    <col min="13072" max="13072" width="22.28515625" style="40" customWidth="1"/>
    <col min="13073" max="13073" width="28.5703125" style="40" customWidth="1"/>
    <col min="13074" max="13074" width="24" style="40" customWidth="1"/>
    <col min="13075" max="13075" width="6.7109375" style="40" customWidth="1"/>
    <col min="13076" max="13076" width="27.28515625" style="40" customWidth="1"/>
    <col min="13077" max="13077" width="4.7109375" style="40" customWidth="1"/>
    <col min="13078" max="13321" width="11.42578125" style="40"/>
    <col min="13322" max="13322" width="23.5703125" style="40" customWidth="1"/>
    <col min="13323" max="13323" width="12.85546875" style="40" customWidth="1"/>
    <col min="13324" max="13324" width="5" style="40" customWidth="1"/>
    <col min="13325" max="13325" width="26.7109375" style="40" customWidth="1"/>
    <col min="13326" max="13326" width="3.5703125" style="40" customWidth="1"/>
    <col min="13327" max="13327" width="15.42578125" style="40" customWidth="1"/>
    <col min="13328" max="13328" width="22.28515625" style="40" customWidth="1"/>
    <col min="13329" max="13329" width="28.5703125" style="40" customWidth="1"/>
    <col min="13330" max="13330" width="24" style="40" customWidth="1"/>
    <col min="13331" max="13331" width="6.7109375" style="40" customWidth="1"/>
    <col min="13332" max="13332" width="27.28515625" style="40" customWidth="1"/>
    <col min="13333" max="13333" width="4.7109375" style="40" customWidth="1"/>
    <col min="13334" max="13577" width="11.42578125" style="40"/>
    <col min="13578" max="13578" width="23.5703125" style="40" customWidth="1"/>
    <col min="13579" max="13579" width="12.85546875" style="40" customWidth="1"/>
    <col min="13580" max="13580" width="5" style="40" customWidth="1"/>
    <col min="13581" max="13581" width="26.7109375" style="40" customWidth="1"/>
    <col min="13582" max="13582" width="3.5703125" style="40" customWidth="1"/>
    <col min="13583" max="13583" width="15.42578125" style="40" customWidth="1"/>
    <col min="13584" max="13584" width="22.28515625" style="40" customWidth="1"/>
    <col min="13585" max="13585" width="28.5703125" style="40" customWidth="1"/>
    <col min="13586" max="13586" width="24" style="40" customWidth="1"/>
    <col min="13587" max="13587" width="6.7109375" style="40" customWidth="1"/>
    <col min="13588" max="13588" width="27.28515625" style="40" customWidth="1"/>
    <col min="13589" max="13589" width="4.7109375" style="40" customWidth="1"/>
    <col min="13590" max="13833" width="11.42578125" style="40"/>
    <col min="13834" max="13834" width="23.5703125" style="40" customWidth="1"/>
    <col min="13835" max="13835" width="12.85546875" style="40" customWidth="1"/>
    <col min="13836" max="13836" width="5" style="40" customWidth="1"/>
    <col min="13837" max="13837" width="26.7109375" style="40" customWidth="1"/>
    <col min="13838" max="13838" width="3.5703125" style="40" customWidth="1"/>
    <col min="13839" max="13839" width="15.42578125" style="40" customWidth="1"/>
    <col min="13840" max="13840" width="22.28515625" style="40" customWidth="1"/>
    <col min="13841" max="13841" width="28.5703125" style="40" customWidth="1"/>
    <col min="13842" max="13842" width="24" style="40" customWidth="1"/>
    <col min="13843" max="13843" width="6.7109375" style="40" customWidth="1"/>
    <col min="13844" max="13844" width="27.28515625" style="40" customWidth="1"/>
    <col min="13845" max="13845" width="4.7109375" style="40" customWidth="1"/>
    <col min="13846" max="14089" width="11.42578125" style="40"/>
    <col min="14090" max="14090" width="23.5703125" style="40" customWidth="1"/>
    <col min="14091" max="14091" width="12.85546875" style="40" customWidth="1"/>
    <col min="14092" max="14092" width="5" style="40" customWidth="1"/>
    <col min="14093" max="14093" width="26.7109375" style="40" customWidth="1"/>
    <col min="14094" max="14094" width="3.5703125" style="40" customWidth="1"/>
    <col min="14095" max="14095" width="15.42578125" style="40" customWidth="1"/>
    <col min="14096" max="14096" width="22.28515625" style="40" customWidth="1"/>
    <col min="14097" max="14097" width="28.5703125" style="40" customWidth="1"/>
    <col min="14098" max="14098" width="24" style="40" customWidth="1"/>
    <col min="14099" max="14099" width="6.7109375" style="40" customWidth="1"/>
    <col min="14100" max="14100" width="27.28515625" style="40" customWidth="1"/>
    <col min="14101" max="14101" width="4.7109375" style="40" customWidth="1"/>
    <col min="14102" max="14345" width="11.42578125" style="40"/>
    <col min="14346" max="14346" width="23.5703125" style="40" customWidth="1"/>
    <col min="14347" max="14347" width="12.85546875" style="40" customWidth="1"/>
    <col min="14348" max="14348" width="5" style="40" customWidth="1"/>
    <col min="14349" max="14349" width="26.7109375" style="40" customWidth="1"/>
    <col min="14350" max="14350" width="3.5703125" style="40" customWidth="1"/>
    <col min="14351" max="14351" width="15.42578125" style="40" customWidth="1"/>
    <col min="14352" max="14352" width="22.28515625" style="40" customWidth="1"/>
    <col min="14353" max="14353" width="28.5703125" style="40" customWidth="1"/>
    <col min="14354" max="14354" width="24" style="40" customWidth="1"/>
    <col min="14355" max="14355" width="6.7109375" style="40" customWidth="1"/>
    <col min="14356" max="14356" width="27.28515625" style="40" customWidth="1"/>
    <col min="14357" max="14357" width="4.7109375" style="40" customWidth="1"/>
    <col min="14358" max="14601" width="11.42578125" style="40"/>
    <col min="14602" max="14602" width="23.5703125" style="40" customWidth="1"/>
    <col min="14603" max="14603" width="12.85546875" style="40" customWidth="1"/>
    <col min="14604" max="14604" width="5" style="40" customWidth="1"/>
    <col min="14605" max="14605" width="26.7109375" style="40" customWidth="1"/>
    <col min="14606" max="14606" width="3.5703125" style="40" customWidth="1"/>
    <col min="14607" max="14607" width="15.42578125" style="40" customWidth="1"/>
    <col min="14608" max="14608" width="22.28515625" style="40" customWidth="1"/>
    <col min="14609" max="14609" width="28.5703125" style="40" customWidth="1"/>
    <col min="14610" max="14610" width="24" style="40" customWidth="1"/>
    <col min="14611" max="14611" width="6.7109375" style="40" customWidth="1"/>
    <col min="14612" max="14612" width="27.28515625" style="40" customWidth="1"/>
    <col min="14613" max="14613" width="4.7109375" style="40" customWidth="1"/>
    <col min="14614" max="14857" width="11.42578125" style="40"/>
    <col min="14858" max="14858" width="23.5703125" style="40" customWidth="1"/>
    <col min="14859" max="14859" width="12.85546875" style="40" customWidth="1"/>
    <col min="14860" max="14860" width="5" style="40" customWidth="1"/>
    <col min="14861" max="14861" width="26.7109375" style="40" customWidth="1"/>
    <col min="14862" max="14862" width="3.5703125" style="40" customWidth="1"/>
    <col min="14863" max="14863" width="15.42578125" style="40" customWidth="1"/>
    <col min="14864" max="14864" width="22.28515625" style="40" customWidth="1"/>
    <col min="14865" max="14865" width="28.5703125" style="40" customWidth="1"/>
    <col min="14866" max="14866" width="24" style="40" customWidth="1"/>
    <col min="14867" max="14867" width="6.7109375" style="40" customWidth="1"/>
    <col min="14868" max="14868" width="27.28515625" style="40" customWidth="1"/>
    <col min="14869" max="14869" width="4.7109375" style="40" customWidth="1"/>
    <col min="14870" max="15113" width="11.42578125" style="40"/>
    <col min="15114" max="15114" width="23.5703125" style="40" customWidth="1"/>
    <col min="15115" max="15115" width="12.85546875" style="40" customWidth="1"/>
    <col min="15116" max="15116" width="5" style="40" customWidth="1"/>
    <col min="15117" max="15117" width="26.7109375" style="40" customWidth="1"/>
    <col min="15118" max="15118" width="3.5703125" style="40" customWidth="1"/>
    <col min="15119" max="15119" width="15.42578125" style="40" customWidth="1"/>
    <col min="15120" max="15120" width="22.28515625" style="40" customWidth="1"/>
    <col min="15121" max="15121" width="28.5703125" style="40" customWidth="1"/>
    <col min="15122" max="15122" width="24" style="40" customWidth="1"/>
    <col min="15123" max="15123" width="6.7109375" style="40" customWidth="1"/>
    <col min="15124" max="15124" width="27.28515625" style="40" customWidth="1"/>
    <col min="15125" max="15125" width="4.7109375" style="40" customWidth="1"/>
    <col min="15126" max="15369" width="11.42578125" style="40"/>
    <col min="15370" max="15370" width="23.5703125" style="40" customWidth="1"/>
    <col min="15371" max="15371" width="12.85546875" style="40" customWidth="1"/>
    <col min="15372" max="15372" width="5" style="40" customWidth="1"/>
    <col min="15373" max="15373" width="26.7109375" style="40" customWidth="1"/>
    <col min="15374" max="15374" width="3.5703125" style="40" customWidth="1"/>
    <col min="15375" max="15375" width="15.42578125" style="40" customWidth="1"/>
    <col min="15376" max="15376" width="22.28515625" style="40" customWidth="1"/>
    <col min="15377" max="15377" width="28.5703125" style="40" customWidth="1"/>
    <col min="15378" max="15378" width="24" style="40" customWidth="1"/>
    <col min="15379" max="15379" width="6.7109375" style="40" customWidth="1"/>
    <col min="15380" max="15380" width="27.28515625" style="40" customWidth="1"/>
    <col min="15381" max="15381" width="4.7109375" style="40" customWidth="1"/>
    <col min="15382" max="15625" width="11.42578125" style="40"/>
    <col min="15626" max="15626" width="23.5703125" style="40" customWidth="1"/>
    <col min="15627" max="15627" width="12.85546875" style="40" customWidth="1"/>
    <col min="15628" max="15628" width="5" style="40" customWidth="1"/>
    <col min="15629" max="15629" width="26.7109375" style="40" customWidth="1"/>
    <col min="15630" max="15630" width="3.5703125" style="40" customWidth="1"/>
    <col min="15631" max="15631" width="15.42578125" style="40" customWidth="1"/>
    <col min="15632" max="15632" width="22.28515625" style="40" customWidth="1"/>
    <col min="15633" max="15633" width="28.5703125" style="40" customWidth="1"/>
    <col min="15634" max="15634" width="24" style="40" customWidth="1"/>
    <col min="15635" max="15635" width="6.7109375" style="40" customWidth="1"/>
    <col min="15636" max="15636" width="27.28515625" style="40" customWidth="1"/>
    <col min="15637" max="15637" width="4.7109375" style="40" customWidth="1"/>
    <col min="15638" max="15881" width="11.42578125" style="40"/>
    <col min="15882" max="15882" width="23.5703125" style="40" customWidth="1"/>
    <col min="15883" max="15883" width="12.85546875" style="40" customWidth="1"/>
    <col min="15884" max="15884" width="5" style="40" customWidth="1"/>
    <col min="15885" max="15885" width="26.7109375" style="40" customWidth="1"/>
    <col min="15886" max="15886" width="3.5703125" style="40" customWidth="1"/>
    <col min="15887" max="15887" width="15.42578125" style="40" customWidth="1"/>
    <col min="15888" max="15888" width="22.28515625" style="40" customWidth="1"/>
    <col min="15889" max="15889" width="28.5703125" style="40" customWidth="1"/>
    <col min="15890" max="15890" width="24" style="40" customWidth="1"/>
    <col min="15891" max="15891" width="6.7109375" style="40" customWidth="1"/>
    <col min="15892" max="15892" width="27.28515625" style="40" customWidth="1"/>
    <col min="15893" max="15893" width="4.7109375" style="40" customWidth="1"/>
    <col min="15894" max="16137" width="11.42578125" style="40"/>
    <col min="16138" max="16138" width="23.5703125" style="40" customWidth="1"/>
    <col min="16139" max="16139" width="12.85546875" style="40" customWidth="1"/>
    <col min="16140" max="16140" width="5" style="40" customWidth="1"/>
    <col min="16141" max="16141" width="26.7109375" style="40" customWidth="1"/>
    <col min="16142" max="16142" width="3.5703125" style="40" customWidth="1"/>
    <col min="16143" max="16143" width="15.42578125" style="40" customWidth="1"/>
    <col min="16144" max="16144" width="22.28515625" style="40" customWidth="1"/>
    <col min="16145" max="16145" width="28.5703125" style="40" customWidth="1"/>
    <col min="16146" max="16146" width="24" style="40" customWidth="1"/>
    <col min="16147" max="16147" width="6.7109375" style="40" customWidth="1"/>
    <col min="16148" max="16148" width="27.28515625" style="40" customWidth="1"/>
    <col min="16149" max="16149" width="4.7109375" style="40" customWidth="1"/>
    <col min="16150" max="16384" width="11.42578125" style="40"/>
  </cols>
  <sheetData>
    <row r="1" spans="2:18" ht="15" customHeight="1" thickBot="1">
      <c r="B1" s="1" t="s">
        <v>42</v>
      </c>
      <c r="F1" s="141"/>
      <c r="G1" s="141"/>
      <c r="H1" s="141"/>
      <c r="I1" s="142"/>
      <c r="P1" s="40"/>
    </row>
    <row r="2" spans="2:18" ht="15" customHeight="1">
      <c r="B2" s="144"/>
      <c r="C2" s="145"/>
      <c r="D2" s="145"/>
      <c r="E2" s="145"/>
      <c r="I2" s="146" t="s">
        <v>0</v>
      </c>
      <c r="J2" s="147"/>
      <c r="K2" s="148"/>
      <c r="L2" s="148"/>
      <c r="M2" s="148"/>
      <c r="N2" s="148"/>
      <c r="O2" s="42"/>
      <c r="P2" s="40"/>
    </row>
    <row r="3" spans="2:18" ht="15" customHeight="1">
      <c r="B3" s="149"/>
      <c r="I3" s="146" t="s">
        <v>43</v>
      </c>
      <c r="J3" s="40"/>
      <c r="K3" s="150">
        <f>Capacité!K3</f>
        <v>18378130</v>
      </c>
      <c r="L3" s="43"/>
      <c r="M3" s="43"/>
      <c r="N3" s="43"/>
      <c r="O3" s="44"/>
      <c r="P3" s="40"/>
    </row>
    <row r="4" spans="2:18" ht="15" customHeight="1">
      <c r="B4" s="149"/>
      <c r="J4" s="40"/>
      <c r="K4" s="43"/>
      <c r="L4" s="43"/>
      <c r="M4" s="43"/>
      <c r="N4" s="43"/>
      <c r="O4" s="44"/>
      <c r="P4" s="40"/>
    </row>
    <row r="5" spans="2:18" ht="15" customHeight="1">
      <c r="B5" s="149"/>
      <c r="O5" s="44"/>
    </row>
    <row r="6" spans="2:18" ht="15" customHeight="1">
      <c r="B6" s="149"/>
      <c r="C6" s="1"/>
      <c r="D6" s="1"/>
      <c r="O6" s="44"/>
    </row>
    <row r="7" spans="2:18" s="153" customFormat="1" ht="15" customHeight="1">
      <c r="B7" s="151"/>
      <c r="C7" s="152" t="s">
        <v>44</v>
      </c>
      <c r="D7" s="146" t="str">
        <f>Capacité!D7</f>
        <v>Plusieurs régions - Maîtrise de la végétation - Emprises des Lignes de Transport (Vague 3)</v>
      </c>
      <c r="E7" s="40"/>
      <c r="F7" s="40"/>
      <c r="G7" s="40"/>
      <c r="H7" s="143"/>
      <c r="I7" s="143"/>
      <c r="J7" s="40"/>
      <c r="O7" s="45"/>
    </row>
    <row r="8" spans="2:18" ht="15" customHeight="1">
      <c r="B8" s="149"/>
      <c r="C8" s="1"/>
      <c r="H8" s="143"/>
      <c r="J8" s="40"/>
      <c r="O8" s="44"/>
    </row>
    <row r="9" spans="2:18" ht="15" customHeight="1" thickBot="1">
      <c r="B9" s="183"/>
      <c r="C9" s="63"/>
      <c r="D9" s="141"/>
      <c r="E9" s="141"/>
      <c r="F9" s="141"/>
      <c r="G9" s="141"/>
      <c r="H9" s="142"/>
      <c r="I9" s="142"/>
      <c r="J9" s="141"/>
      <c r="K9" s="141"/>
      <c r="L9" s="141"/>
      <c r="M9" s="141"/>
      <c r="N9" s="141"/>
      <c r="O9" s="103"/>
    </row>
    <row r="10" spans="2:18" s="153" customFormat="1" ht="15" customHeight="1">
      <c r="B10" s="151"/>
      <c r="O10" s="45"/>
      <c r="R10" s="180"/>
    </row>
    <row r="11" spans="2:18" s="153" customFormat="1" ht="15" customHeight="1">
      <c r="B11" s="151"/>
      <c r="C11" s="184" t="s">
        <v>101</v>
      </c>
      <c r="O11" s="45"/>
      <c r="R11" s="1"/>
    </row>
    <row r="12" spans="2:18" ht="15" customHeight="1">
      <c r="B12" s="149"/>
      <c r="C12" s="1"/>
      <c r="D12" s="1"/>
      <c r="O12" s="44"/>
      <c r="R12" s="153"/>
    </row>
    <row r="13" spans="2:18" ht="15" customHeight="1">
      <c r="B13" s="149"/>
      <c r="C13" s="645" t="s">
        <v>102</v>
      </c>
      <c r="D13" s="645"/>
      <c r="E13" s="645"/>
      <c r="F13" s="645"/>
      <c r="G13" s="645"/>
      <c r="I13" s="40"/>
      <c r="J13" s="40"/>
      <c r="O13" s="44"/>
      <c r="R13" s="153"/>
    </row>
    <row r="14" spans="2:18" ht="25.5" customHeight="1">
      <c r="B14" s="149"/>
      <c r="C14" s="645" t="s">
        <v>103</v>
      </c>
      <c r="D14" s="645"/>
      <c r="E14" s="645"/>
      <c r="F14" s="645"/>
      <c r="G14" s="645"/>
      <c r="I14" s="40"/>
      <c r="J14" s="40"/>
      <c r="O14" s="44"/>
      <c r="R14" s="153"/>
    </row>
    <row r="15" spans="2:18" ht="15" customHeight="1">
      <c r="B15" s="149"/>
      <c r="C15" s="1"/>
      <c r="D15" s="1"/>
      <c r="O15" s="44"/>
      <c r="R15" s="153"/>
    </row>
    <row r="16" spans="2:18" ht="15" customHeight="1" thickBot="1">
      <c r="B16" s="149"/>
      <c r="C16" s="1"/>
      <c r="D16" s="1"/>
      <c r="O16" s="44"/>
      <c r="R16" s="153"/>
    </row>
    <row r="17" spans="2:18" ht="15" customHeight="1">
      <c r="B17" s="149"/>
      <c r="C17" s="571" t="s">
        <v>104</v>
      </c>
      <c r="D17" s="574" t="s">
        <v>105</v>
      </c>
      <c r="E17" s="574" t="s">
        <v>106</v>
      </c>
      <c r="F17" s="574" t="s">
        <v>107</v>
      </c>
      <c r="G17" s="577" t="s">
        <v>108</v>
      </c>
      <c r="I17" s="580" t="s">
        <v>109</v>
      </c>
      <c r="J17" s="574" t="s">
        <v>110</v>
      </c>
      <c r="K17" s="577" t="s">
        <v>111</v>
      </c>
      <c r="L17" s="185"/>
      <c r="M17" s="580" t="s">
        <v>112</v>
      </c>
      <c r="N17" s="577" t="s">
        <v>113</v>
      </c>
      <c r="O17" s="44"/>
      <c r="R17" s="186"/>
    </row>
    <row r="18" spans="2:18" ht="15" customHeight="1">
      <c r="B18" s="149"/>
      <c r="C18" s="572"/>
      <c r="D18" s="575"/>
      <c r="E18" s="575"/>
      <c r="F18" s="575"/>
      <c r="G18" s="578"/>
      <c r="I18" s="581"/>
      <c r="J18" s="575"/>
      <c r="K18" s="578"/>
      <c r="L18" s="185"/>
      <c r="M18" s="581"/>
      <c r="N18" s="578"/>
      <c r="O18" s="44"/>
      <c r="R18" s="186"/>
    </row>
    <row r="19" spans="2:18" s="180" customFormat="1" ht="18" customHeight="1" thickBot="1">
      <c r="B19" s="187"/>
      <c r="C19" s="573"/>
      <c r="D19" s="576"/>
      <c r="E19" s="576"/>
      <c r="F19" s="576"/>
      <c r="G19" s="579"/>
      <c r="I19" s="582"/>
      <c r="J19" s="576"/>
      <c r="K19" s="579"/>
      <c r="L19" s="185"/>
      <c r="M19" s="582"/>
      <c r="N19" s="579"/>
      <c r="O19" s="46"/>
      <c r="Q19" s="182"/>
      <c r="R19" s="186"/>
    </row>
    <row r="20" spans="2:18" ht="7.5" customHeight="1">
      <c r="B20" s="149"/>
      <c r="C20" s="161"/>
      <c r="D20" s="161"/>
      <c r="E20" s="162"/>
      <c r="F20" s="162"/>
      <c r="G20" s="47"/>
      <c r="O20" s="44"/>
      <c r="P20" s="40"/>
      <c r="Q20" s="182"/>
      <c r="R20" s="188"/>
    </row>
    <row r="21" spans="2:18" ht="7.5" customHeight="1" thickBot="1">
      <c r="B21" s="149"/>
      <c r="C21" s="189"/>
      <c r="D21" s="189"/>
      <c r="E21" s="189"/>
      <c r="F21" s="189"/>
      <c r="G21" s="49"/>
      <c r="I21" s="142"/>
      <c r="J21" s="142"/>
      <c r="O21" s="44"/>
      <c r="P21" s="50"/>
      <c r="Q21" s="182"/>
      <c r="R21" s="186"/>
    </row>
    <row r="22" spans="2:18" ht="15" customHeight="1">
      <c r="B22" s="149"/>
      <c r="C22" s="604" t="s">
        <v>114</v>
      </c>
      <c r="D22" s="606" t="s">
        <v>65</v>
      </c>
      <c r="E22" s="598" t="s">
        <v>115</v>
      </c>
      <c r="F22" s="599">
        <v>2023</v>
      </c>
      <c r="G22" s="600">
        <f>SUM('Poste 10'!L18)</f>
        <v>0</v>
      </c>
      <c r="I22" s="601"/>
      <c r="J22" s="602" t="s">
        <v>75</v>
      </c>
      <c r="K22" s="603">
        <f>IF(G22&gt;0,SUM('Poste 10'!I15:I18),0)</f>
        <v>0</v>
      </c>
      <c r="L22" s="609" t="s">
        <v>58</v>
      </c>
      <c r="M22" s="601" t="s">
        <v>116</v>
      </c>
      <c r="N22" s="583" t="s">
        <v>116</v>
      </c>
      <c r="O22" s="44"/>
      <c r="P22" s="50"/>
      <c r="Q22" s="182"/>
      <c r="R22" s="190"/>
    </row>
    <row r="23" spans="2:18" ht="15" customHeight="1">
      <c r="B23" s="149"/>
      <c r="C23" s="605"/>
      <c r="D23" s="607"/>
      <c r="E23" s="586"/>
      <c r="F23" s="588"/>
      <c r="G23" s="590"/>
      <c r="I23" s="592"/>
      <c r="J23" s="594"/>
      <c r="K23" s="596"/>
      <c r="L23" s="609"/>
      <c r="M23" s="592"/>
      <c r="N23" s="584"/>
      <c r="O23" s="44"/>
      <c r="P23" s="50"/>
      <c r="Q23" s="182"/>
      <c r="R23" s="191"/>
    </row>
    <row r="24" spans="2:18" ht="15" customHeight="1">
      <c r="B24" s="149"/>
      <c r="C24" s="192" t="s">
        <v>117</v>
      </c>
      <c r="D24" s="607"/>
      <c r="E24" s="586" t="s">
        <v>118</v>
      </c>
      <c r="F24" s="588">
        <v>2024</v>
      </c>
      <c r="G24" s="590">
        <f>SUM('Poste 10'!L23)</f>
        <v>0</v>
      </c>
      <c r="I24" s="592"/>
      <c r="J24" s="594" t="s">
        <v>75</v>
      </c>
      <c r="K24" s="596">
        <f>IF(G24&gt;0,SUM('Poste 10'!I21:I23),0)</f>
        <v>0</v>
      </c>
      <c r="L24" s="610" t="s">
        <v>58</v>
      </c>
      <c r="M24" s="592"/>
      <c r="N24" s="584"/>
      <c r="O24" s="44"/>
      <c r="P24" s="50"/>
      <c r="Q24" s="182"/>
      <c r="R24" s="191"/>
    </row>
    <row r="25" spans="2:18" ht="15" customHeight="1" thickBot="1">
      <c r="B25" s="149"/>
      <c r="C25" s="193"/>
      <c r="D25" s="608"/>
      <c r="E25" s="587"/>
      <c r="F25" s="589"/>
      <c r="G25" s="591"/>
      <c r="I25" s="593"/>
      <c r="J25" s="595"/>
      <c r="K25" s="597"/>
      <c r="L25" s="610"/>
      <c r="M25" s="593"/>
      <c r="N25" s="585"/>
      <c r="O25" s="44"/>
      <c r="P25" s="50"/>
      <c r="Q25" s="182"/>
      <c r="R25" s="48"/>
    </row>
    <row r="26" spans="2:18" ht="15" customHeight="1" thickBot="1">
      <c r="B26" s="149"/>
      <c r="C26" s="194"/>
      <c r="D26" s="194"/>
      <c r="E26" s="194"/>
      <c r="F26" s="194"/>
      <c r="G26" s="51"/>
      <c r="O26" s="44"/>
      <c r="P26" s="50"/>
      <c r="Q26" s="182"/>
      <c r="R26" s="48"/>
    </row>
    <row r="27" spans="2:18" ht="15" customHeight="1">
      <c r="B27" s="149"/>
      <c r="C27" s="604" t="s">
        <v>119</v>
      </c>
      <c r="D27" s="606" t="s">
        <v>65</v>
      </c>
      <c r="E27" s="598" t="s">
        <v>115</v>
      </c>
      <c r="F27" s="599">
        <v>2023</v>
      </c>
      <c r="G27" s="600">
        <f>SUM('Poste 20'!K15:K16)</f>
        <v>0</v>
      </c>
      <c r="I27" s="601"/>
      <c r="J27" s="602" t="s">
        <v>75</v>
      </c>
      <c r="K27" s="603">
        <f>IF(G27&gt;0,SUM('Poste 20'!I15:I16),0)</f>
        <v>0</v>
      </c>
      <c r="L27" s="609" t="s">
        <v>58</v>
      </c>
      <c r="M27" s="601" t="s">
        <v>116</v>
      </c>
      <c r="N27" s="583" t="s">
        <v>116</v>
      </c>
      <c r="O27" s="44"/>
      <c r="P27" s="50"/>
      <c r="Q27" s="182"/>
      <c r="R27" s="48"/>
    </row>
    <row r="28" spans="2:18" ht="15" customHeight="1">
      <c r="B28" s="149"/>
      <c r="C28" s="605"/>
      <c r="D28" s="607"/>
      <c r="E28" s="586"/>
      <c r="F28" s="588"/>
      <c r="G28" s="590"/>
      <c r="I28" s="592"/>
      <c r="J28" s="594"/>
      <c r="K28" s="596"/>
      <c r="L28" s="609"/>
      <c r="M28" s="592"/>
      <c r="N28" s="584"/>
      <c r="O28" s="44"/>
      <c r="P28" s="50"/>
      <c r="Q28" s="182"/>
      <c r="R28" s="48"/>
    </row>
    <row r="29" spans="2:18" ht="15" customHeight="1">
      <c r="B29" s="149"/>
      <c r="C29" s="192" t="s">
        <v>117</v>
      </c>
      <c r="D29" s="607"/>
      <c r="E29" s="586" t="s">
        <v>118</v>
      </c>
      <c r="F29" s="588">
        <v>2024</v>
      </c>
      <c r="G29" s="590">
        <f>SUM('Poste 20'!K19:K20)</f>
        <v>0</v>
      </c>
      <c r="I29" s="592"/>
      <c r="J29" s="594" t="s">
        <v>75</v>
      </c>
      <c r="K29" s="596">
        <f>IF(G29&gt;0,SUM('Poste 20'!I19:I20),0)</f>
        <v>0</v>
      </c>
      <c r="L29" s="610" t="s">
        <v>58</v>
      </c>
      <c r="M29" s="592"/>
      <c r="N29" s="584"/>
      <c r="O29" s="44"/>
      <c r="P29" s="50"/>
      <c r="Q29" s="182"/>
      <c r="R29" s="48"/>
    </row>
    <row r="30" spans="2:18" ht="15" customHeight="1" thickBot="1">
      <c r="B30" s="149"/>
      <c r="C30" s="193"/>
      <c r="D30" s="608"/>
      <c r="E30" s="587"/>
      <c r="F30" s="589"/>
      <c r="G30" s="591"/>
      <c r="I30" s="593"/>
      <c r="J30" s="595"/>
      <c r="K30" s="597"/>
      <c r="L30" s="610"/>
      <c r="M30" s="593"/>
      <c r="N30" s="585"/>
      <c r="O30" s="44"/>
      <c r="P30" s="50"/>
      <c r="Q30" s="182"/>
      <c r="R30" s="48"/>
    </row>
    <row r="31" spans="2:18" ht="15" customHeight="1" thickBot="1">
      <c r="B31" s="149"/>
      <c r="C31" s="194"/>
      <c r="D31" s="194"/>
      <c r="E31" s="97"/>
      <c r="F31" s="98"/>
      <c r="G31" s="51"/>
      <c r="K31" s="195"/>
      <c r="L31" s="195"/>
      <c r="M31" s="143"/>
      <c r="N31" s="143"/>
      <c r="O31" s="44"/>
      <c r="P31" s="50"/>
      <c r="Q31" s="182"/>
      <c r="R31" s="48"/>
    </row>
    <row r="32" spans="2:18" ht="15" customHeight="1">
      <c r="B32" s="149"/>
      <c r="C32" s="604" t="s">
        <v>120</v>
      </c>
      <c r="D32" s="616" t="s">
        <v>65</v>
      </c>
      <c r="E32" s="598" t="s">
        <v>115</v>
      </c>
      <c r="F32" s="599">
        <v>2023</v>
      </c>
      <c r="G32" s="611">
        <f>'Poste 30'!H140</f>
        <v>0</v>
      </c>
      <c r="I32" s="613" t="s">
        <v>75</v>
      </c>
      <c r="J32" s="602"/>
      <c r="K32" s="618">
        <f>IF(G32&gt;0,'Poste 30'!H128,0)</f>
        <v>0</v>
      </c>
      <c r="L32" s="610" t="s">
        <v>121</v>
      </c>
      <c r="M32" s="613" t="s">
        <v>116</v>
      </c>
      <c r="N32" s="583" t="s">
        <v>116</v>
      </c>
      <c r="O32" s="196"/>
      <c r="P32" s="50"/>
      <c r="Q32" s="75"/>
    </row>
    <row r="33" spans="2:18" ht="15" customHeight="1" thickBot="1">
      <c r="B33" s="149"/>
      <c r="C33" s="615"/>
      <c r="D33" s="617"/>
      <c r="E33" s="587"/>
      <c r="F33" s="589"/>
      <c r="G33" s="612"/>
      <c r="I33" s="614"/>
      <c r="J33" s="595"/>
      <c r="K33" s="619"/>
      <c r="L33" s="610"/>
      <c r="M33" s="614"/>
      <c r="N33" s="585"/>
      <c r="O33" s="196"/>
      <c r="P33" s="50"/>
      <c r="Q33" s="182"/>
      <c r="R33" s="48"/>
    </row>
    <row r="34" spans="2:18" ht="15" customHeight="1" thickBot="1">
      <c r="B34" s="149"/>
      <c r="C34" s="194"/>
      <c r="D34" s="194"/>
      <c r="E34" s="97"/>
      <c r="F34" s="98"/>
      <c r="G34" s="51"/>
      <c r="K34" s="195"/>
      <c r="L34" s="195"/>
      <c r="M34" s="143"/>
      <c r="N34" s="143"/>
      <c r="O34" s="44"/>
      <c r="P34" s="50"/>
      <c r="Q34" s="182"/>
      <c r="R34" s="48"/>
    </row>
    <row r="35" spans="2:18" ht="15" customHeight="1">
      <c r="B35" s="149"/>
      <c r="C35" s="604" t="s">
        <v>122</v>
      </c>
      <c r="D35" s="616" t="s">
        <v>65</v>
      </c>
      <c r="E35" s="598" t="s">
        <v>115</v>
      </c>
      <c r="F35" s="599">
        <v>2023</v>
      </c>
      <c r="G35" s="611">
        <f>'Poste 40'!H140</f>
        <v>0</v>
      </c>
      <c r="I35" s="613" t="s">
        <v>75</v>
      </c>
      <c r="J35" s="602"/>
      <c r="K35" s="618">
        <f>IF(G35&gt;0,'Poste 40'!H128,0)</f>
        <v>0</v>
      </c>
      <c r="L35" s="610" t="s">
        <v>121</v>
      </c>
      <c r="M35" s="613" t="s">
        <v>116</v>
      </c>
      <c r="N35" s="583" t="s">
        <v>116</v>
      </c>
      <c r="O35" s="196"/>
      <c r="P35" s="50"/>
      <c r="Q35" s="197"/>
    </row>
    <row r="36" spans="2:18" ht="15" customHeight="1" thickBot="1">
      <c r="B36" s="149"/>
      <c r="C36" s="615"/>
      <c r="D36" s="617"/>
      <c r="E36" s="587"/>
      <c r="F36" s="589"/>
      <c r="G36" s="612"/>
      <c r="I36" s="614"/>
      <c r="J36" s="595"/>
      <c r="K36" s="619"/>
      <c r="L36" s="610"/>
      <c r="M36" s="614"/>
      <c r="N36" s="585"/>
      <c r="O36" s="196"/>
      <c r="P36" s="50"/>
      <c r="Q36" s="182"/>
      <c r="R36" s="48"/>
    </row>
    <row r="37" spans="2:18" ht="15" customHeight="1" thickBot="1">
      <c r="B37" s="149"/>
      <c r="C37" s="194"/>
      <c r="D37" s="194"/>
      <c r="E37" s="97"/>
      <c r="F37" s="98"/>
      <c r="G37" s="51"/>
      <c r="K37" s="195"/>
      <c r="L37" s="195"/>
      <c r="M37" s="143"/>
      <c r="N37" s="143"/>
      <c r="O37" s="44"/>
      <c r="P37" s="50"/>
      <c r="Q37" s="182"/>
      <c r="R37" s="48"/>
    </row>
    <row r="38" spans="2:18" ht="15" customHeight="1">
      <c r="B38" s="149"/>
      <c r="C38" s="604" t="s">
        <v>123</v>
      </c>
      <c r="D38" s="620" t="s">
        <v>64</v>
      </c>
      <c r="E38" s="598" t="s">
        <v>115</v>
      </c>
      <c r="F38" s="599">
        <v>2023</v>
      </c>
      <c r="G38" s="600">
        <f>SUM('Poste 50'!K15:K18)</f>
        <v>0</v>
      </c>
      <c r="I38" s="601"/>
      <c r="J38" s="602" t="s">
        <v>75</v>
      </c>
      <c r="K38" s="603">
        <f>IF(G38&gt;0,SUM('Poste 50'!I15:I18),0)</f>
        <v>0</v>
      </c>
      <c r="L38" s="610" t="s">
        <v>58</v>
      </c>
      <c r="M38" s="601" t="s">
        <v>116</v>
      </c>
      <c r="N38" s="583" t="s">
        <v>116</v>
      </c>
      <c r="O38" s="196"/>
      <c r="P38" s="52"/>
      <c r="Q38" s="182"/>
      <c r="R38" s="48"/>
    </row>
    <row r="39" spans="2:18" ht="15" customHeight="1">
      <c r="B39" s="149"/>
      <c r="C39" s="605"/>
      <c r="D39" s="621"/>
      <c r="E39" s="586"/>
      <c r="F39" s="588"/>
      <c r="G39" s="590"/>
      <c r="I39" s="592"/>
      <c r="J39" s="594"/>
      <c r="K39" s="596"/>
      <c r="L39" s="610"/>
      <c r="M39" s="592"/>
      <c r="N39" s="584"/>
      <c r="O39" s="196"/>
      <c r="P39" s="52"/>
      <c r="Q39" s="182"/>
      <c r="R39" s="48"/>
    </row>
    <row r="40" spans="2:18" ht="15" customHeight="1">
      <c r="B40" s="149"/>
      <c r="C40" s="192" t="s">
        <v>117</v>
      </c>
      <c r="D40" s="621"/>
      <c r="E40" s="586" t="s">
        <v>118</v>
      </c>
      <c r="F40" s="588">
        <v>2024</v>
      </c>
      <c r="G40" s="590">
        <f>SUM('Poste 50'!K21:K24)</f>
        <v>0</v>
      </c>
      <c r="I40" s="592"/>
      <c r="J40" s="594" t="s">
        <v>75</v>
      </c>
      <c r="K40" s="596">
        <f>IF(G40&gt;0,SUM('Poste 50'!I21:I24),0)</f>
        <v>0</v>
      </c>
      <c r="L40" s="610" t="s">
        <v>58</v>
      </c>
      <c r="M40" s="592"/>
      <c r="N40" s="584"/>
      <c r="O40" s="196"/>
      <c r="P40" s="52"/>
      <c r="Q40" s="182"/>
      <c r="R40" s="48"/>
    </row>
    <row r="41" spans="2:18" ht="15" customHeight="1" thickBot="1">
      <c r="B41" s="149"/>
      <c r="C41" s="193"/>
      <c r="D41" s="622"/>
      <c r="E41" s="587"/>
      <c r="F41" s="589"/>
      <c r="G41" s="591"/>
      <c r="I41" s="593"/>
      <c r="J41" s="595"/>
      <c r="K41" s="597"/>
      <c r="L41" s="610"/>
      <c r="M41" s="593"/>
      <c r="N41" s="585"/>
      <c r="O41" s="196"/>
      <c r="P41" s="52"/>
      <c r="Q41" s="182"/>
      <c r="R41" s="48"/>
    </row>
    <row r="42" spans="2:18" ht="15" customHeight="1" thickBot="1">
      <c r="B42" s="149"/>
      <c r="C42" s="194"/>
      <c r="D42" s="194"/>
      <c r="E42" s="194"/>
      <c r="F42" s="194"/>
      <c r="G42" s="51"/>
      <c r="O42" s="44"/>
      <c r="P42" s="50"/>
      <c r="Q42" s="182"/>
      <c r="R42" s="48"/>
    </row>
    <row r="43" spans="2:18" ht="15" customHeight="1">
      <c r="B43" s="149"/>
      <c r="C43" s="604" t="s">
        <v>124</v>
      </c>
      <c r="D43" s="627" t="s">
        <v>64</v>
      </c>
      <c r="E43" s="598" t="s">
        <v>115</v>
      </c>
      <c r="F43" s="599">
        <v>2023</v>
      </c>
      <c r="G43" s="611">
        <f>'Poste 60'!H140</f>
        <v>0</v>
      </c>
      <c r="I43" s="613" t="s">
        <v>75</v>
      </c>
      <c r="J43" s="602"/>
      <c r="K43" s="618">
        <f>IF(G43&gt;0,'Poste 60'!H128,0)</f>
        <v>0</v>
      </c>
      <c r="L43" s="610" t="s">
        <v>121</v>
      </c>
      <c r="M43" s="613" t="s">
        <v>116</v>
      </c>
      <c r="N43" s="623" t="s">
        <v>125</v>
      </c>
      <c r="O43" s="196"/>
      <c r="P43" s="50"/>
      <c r="Q43" s="75"/>
    </row>
    <row r="44" spans="2:18" ht="15" customHeight="1" thickBot="1">
      <c r="B44" s="149"/>
      <c r="C44" s="615"/>
      <c r="D44" s="628"/>
      <c r="E44" s="587"/>
      <c r="F44" s="589"/>
      <c r="G44" s="612"/>
      <c r="I44" s="614"/>
      <c r="J44" s="595"/>
      <c r="K44" s="619"/>
      <c r="L44" s="610"/>
      <c r="M44" s="614"/>
      <c r="N44" s="624"/>
      <c r="O44" s="196"/>
      <c r="P44" s="50"/>
      <c r="Q44" s="182"/>
      <c r="R44" s="48"/>
    </row>
    <row r="45" spans="2:18" ht="15" customHeight="1" thickBot="1">
      <c r="B45" s="149"/>
      <c r="C45" s="194"/>
      <c r="D45" s="194"/>
      <c r="E45" s="194"/>
      <c r="F45" s="194"/>
      <c r="G45" s="51"/>
      <c r="O45" s="44"/>
      <c r="P45" s="50"/>
      <c r="Q45" s="182"/>
      <c r="R45" s="48"/>
    </row>
    <row r="46" spans="2:18" ht="15" customHeight="1">
      <c r="B46" s="149"/>
      <c r="C46" s="604" t="s">
        <v>126</v>
      </c>
      <c r="D46" s="625" t="s">
        <v>63</v>
      </c>
      <c r="E46" s="598" t="s">
        <v>115</v>
      </c>
      <c r="F46" s="599">
        <v>2023</v>
      </c>
      <c r="G46" s="611">
        <f>'Poste 70'!H140</f>
        <v>0</v>
      </c>
      <c r="I46" s="613" t="s">
        <v>75</v>
      </c>
      <c r="J46" s="602"/>
      <c r="K46" s="618">
        <f>IF(G46&gt;0,'Poste 70'!H128,0)</f>
        <v>0</v>
      </c>
      <c r="L46" s="610" t="s">
        <v>121</v>
      </c>
      <c r="M46" s="613" t="s">
        <v>116</v>
      </c>
      <c r="N46" s="583" t="s">
        <v>116</v>
      </c>
      <c r="O46" s="196"/>
      <c r="P46" s="50"/>
      <c r="Q46" s="75"/>
    </row>
    <row r="47" spans="2:18" ht="15" customHeight="1" thickBot="1">
      <c r="B47" s="149"/>
      <c r="C47" s="615"/>
      <c r="D47" s="626"/>
      <c r="E47" s="587"/>
      <c r="F47" s="589"/>
      <c r="G47" s="612"/>
      <c r="I47" s="614"/>
      <c r="J47" s="595"/>
      <c r="K47" s="619"/>
      <c r="L47" s="610"/>
      <c r="M47" s="614"/>
      <c r="N47" s="585"/>
      <c r="O47" s="196"/>
      <c r="P47" s="50"/>
      <c r="Q47" s="182"/>
      <c r="R47" s="48"/>
    </row>
    <row r="48" spans="2:18" ht="15" customHeight="1" thickBot="1">
      <c r="B48" s="149"/>
      <c r="C48" s="194"/>
      <c r="D48" s="194"/>
      <c r="E48" s="194"/>
      <c r="F48" s="194"/>
      <c r="G48" s="51"/>
      <c r="O48" s="44"/>
      <c r="P48" s="50"/>
      <c r="Q48" s="182"/>
      <c r="R48" s="48"/>
    </row>
    <row r="49" spans="2:18" ht="15" customHeight="1">
      <c r="B49" s="149"/>
      <c r="C49" s="604" t="s">
        <v>127</v>
      </c>
      <c r="D49" s="625" t="s">
        <v>63</v>
      </c>
      <c r="E49" s="598" t="s">
        <v>115</v>
      </c>
      <c r="F49" s="599">
        <v>2023</v>
      </c>
      <c r="G49" s="611">
        <f>'Poste 80'!H140</f>
        <v>0</v>
      </c>
      <c r="I49" s="613" t="s">
        <v>75</v>
      </c>
      <c r="J49" s="602"/>
      <c r="K49" s="618">
        <f>IF(G49&gt;0,'Poste 80'!H128,0)</f>
        <v>0</v>
      </c>
      <c r="L49" s="610" t="s">
        <v>121</v>
      </c>
      <c r="M49" s="613" t="s">
        <v>116</v>
      </c>
      <c r="N49" s="583" t="s">
        <v>116</v>
      </c>
      <c r="O49" s="196"/>
      <c r="P49" s="50"/>
      <c r="Q49" s="75"/>
    </row>
    <row r="50" spans="2:18" ht="15" customHeight="1" thickBot="1">
      <c r="B50" s="149"/>
      <c r="C50" s="615"/>
      <c r="D50" s="626"/>
      <c r="E50" s="587"/>
      <c r="F50" s="589"/>
      <c r="G50" s="612"/>
      <c r="I50" s="614"/>
      <c r="J50" s="595"/>
      <c r="K50" s="619"/>
      <c r="L50" s="610"/>
      <c r="M50" s="614"/>
      <c r="N50" s="585"/>
      <c r="O50" s="196"/>
      <c r="P50" s="50"/>
      <c r="Q50" s="182"/>
      <c r="R50" s="48"/>
    </row>
    <row r="51" spans="2:18" ht="15" customHeight="1" thickBot="1">
      <c r="B51" s="149"/>
      <c r="C51" s="194"/>
      <c r="D51" s="194"/>
      <c r="E51" s="194"/>
      <c r="F51" s="194"/>
      <c r="G51" s="51"/>
      <c r="O51" s="44"/>
      <c r="P51" s="50"/>
      <c r="Q51" s="182"/>
      <c r="R51" s="48"/>
    </row>
    <row r="52" spans="2:18" ht="15" customHeight="1">
      <c r="B52" s="149"/>
      <c r="C52" s="604" t="s">
        <v>128</v>
      </c>
      <c r="D52" s="629" t="s">
        <v>57</v>
      </c>
      <c r="E52" s="598" t="s">
        <v>115</v>
      </c>
      <c r="F52" s="599">
        <v>2023</v>
      </c>
      <c r="G52" s="600">
        <f>SUM('Poste 90'!K15:K17)</f>
        <v>0</v>
      </c>
      <c r="I52" s="601"/>
      <c r="J52" s="602" t="s">
        <v>75</v>
      </c>
      <c r="K52" s="198">
        <f>IF(G52&gt;0,SUM('Poste 90'!I15:I16),0)</f>
        <v>0</v>
      </c>
      <c r="L52" s="199" t="s">
        <v>58</v>
      </c>
      <c r="M52" s="632" t="s">
        <v>125</v>
      </c>
      <c r="N52" s="583" t="s">
        <v>116</v>
      </c>
      <c r="O52" s="196"/>
      <c r="P52" s="52"/>
      <c r="Q52" s="182"/>
      <c r="R52" s="48"/>
    </row>
    <row r="53" spans="2:18" ht="15" customHeight="1">
      <c r="B53" s="149"/>
      <c r="C53" s="605"/>
      <c r="D53" s="630"/>
      <c r="E53" s="586"/>
      <c r="F53" s="588"/>
      <c r="G53" s="590"/>
      <c r="I53" s="592"/>
      <c r="J53" s="594"/>
      <c r="K53" s="200">
        <f>IF(G52&gt;0,'Poste 90'!I17,0)</f>
        <v>0</v>
      </c>
      <c r="L53" s="199" t="s">
        <v>129</v>
      </c>
      <c r="M53" s="633"/>
      <c r="N53" s="584"/>
      <c r="O53" s="196"/>
      <c r="P53" s="52"/>
      <c r="Q53" s="182"/>
      <c r="R53" s="48"/>
    </row>
    <row r="54" spans="2:18" ht="15" customHeight="1">
      <c r="B54" s="149"/>
      <c r="C54" s="192" t="s">
        <v>117</v>
      </c>
      <c r="D54" s="630"/>
      <c r="E54" s="586" t="s">
        <v>118</v>
      </c>
      <c r="F54" s="588">
        <v>2024</v>
      </c>
      <c r="G54" s="590">
        <f>SUM('Poste 90'!K20:K22)</f>
        <v>0</v>
      </c>
      <c r="I54" s="592"/>
      <c r="J54" s="594" t="s">
        <v>75</v>
      </c>
      <c r="K54" s="200">
        <f>IF(G54&gt;0,SUM('Poste 90'!I20:I21),0)</f>
        <v>0</v>
      </c>
      <c r="L54" s="199" t="s">
        <v>58</v>
      </c>
      <c r="M54" s="633"/>
      <c r="N54" s="584"/>
      <c r="O54" s="196"/>
      <c r="P54" s="52"/>
      <c r="Q54" s="182"/>
      <c r="R54" s="48"/>
    </row>
    <row r="55" spans="2:18" ht="15" customHeight="1" thickBot="1">
      <c r="B55" s="149"/>
      <c r="C55" s="193"/>
      <c r="D55" s="631"/>
      <c r="E55" s="587"/>
      <c r="F55" s="589"/>
      <c r="G55" s="591"/>
      <c r="I55" s="593"/>
      <c r="J55" s="595"/>
      <c r="K55" s="201">
        <f>IF(G54&gt;0,'Poste 90'!I22,0)</f>
        <v>0</v>
      </c>
      <c r="L55" s="199" t="s">
        <v>129</v>
      </c>
      <c r="M55" s="634"/>
      <c r="N55" s="585"/>
      <c r="O55" s="196"/>
      <c r="P55" s="52"/>
      <c r="Q55" s="182"/>
      <c r="R55" s="48"/>
    </row>
    <row r="56" spans="2:18" ht="15" customHeight="1" thickBot="1">
      <c r="B56" s="149"/>
      <c r="C56" s="194"/>
      <c r="D56" s="194"/>
      <c r="E56" s="194"/>
      <c r="F56" s="194"/>
      <c r="G56" s="51"/>
      <c r="O56" s="44"/>
      <c r="P56" s="50"/>
      <c r="Q56" s="182"/>
      <c r="R56" s="48"/>
    </row>
    <row r="57" spans="2:18" ht="15" customHeight="1">
      <c r="B57" s="149"/>
      <c r="C57" s="604" t="s">
        <v>130</v>
      </c>
      <c r="D57" s="635" t="s">
        <v>61</v>
      </c>
      <c r="E57" s="598" t="s">
        <v>115</v>
      </c>
      <c r="F57" s="599">
        <v>2023</v>
      </c>
      <c r="G57" s="611">
        <f>'Poste 100'!H140</f>
        <v>0</v>
      </c>
      <c r="I57" s="613" t="s">
        <v>75</v>
      </c>
      <c r="J57" s="602"/>
      <c r="K57" s="618">
        <f>IF(G57&gt;0,'Poste 100'!H128,0)</f>
        <v>0</v>
      </c>
      <c r="L57" s="610" t="s">
        <v>121</v>
      </c>
      <c r="M57" s="613" t="s">
        <v>116</v>
      </c>
      <c r="N57" s="583" t="s">
        <v>116</v>
      </c>
      <c r="O57" s="196"/>
      <c r="P57" s="50"/>
      <c r="Q57" s="75"/>
    </row>
    <row r="58" spans="2:18" ht="15" customHeight="1" thickBot="1">
      <c r="B58" s="149"/>
      <c r="C58" s="615"/>
      <c r="D58" s="636"/>
      <c r="E58" s="587"/>
      <c r="F58" s="589"/>
      <c r="G58" s="612"/>
      <c r="I58" s="614"/>
      <c r="J58" s="595"/>
      <c r="K58" s="619"/>
      <c r="L58" s="610"/>
      <c r="M58" s="614"/>
      <c r="N58" s="585"/>
      <c r="O58" s="196"/>
      <c r="P58" s="50"/>
      <c r="Q58" s="182"/>
      <c r="R58" s="48"/>
    </row>
    <row r="59" spans="2:18" ht="15" customHeight="1" thickBot="1">
      <c r="B59" s="149"/>
      <c r="C59" s="194"/>
      <c r="D59" s="194"/>
      <c r="E59" s="194"/>
      <c r="F59" s="194"/>
      <c r="G59" s="51"/>
      <c r="O59" s="44"/>
      <c r="P59" s="50"/>
      <c r="Q59" s="182"/>
      <c r="R59" s="48"/>
    </row>
    <row r="60" spans="2:18" ht="15" customHeight="1">
      <c r="B60" s="149"/>
      <c r="C60" s="604" t="s">
        <v>131</v>
      </c>
      <c r="D60" s="637" t="s">
        <v>62</v>
      </c>
      <c r="E60" s="598" t="s">
        <v>115</v>
      </c>
      <c r="F60" s="599">
        <v>2023</v>
      </c>
      <c r="G60" s="600">
        <f>SUM('Poste 110'!K16:K23)</f>
        <v>0</v>
      </c>
      <c r="I60" s="601"/>
      <c r="J60" s="602" t="s">
        <v>75</v>
      </c>
      <c r="K60" s="198">
        <f>IF(G60&gt;0,SUM('Poste 110'!I16:I18),0)</f>
        <v>0</v>
      </c>
      <c r="L60" s="199" t="s">
        <v>58</v>
      </c>
      <c r="M60" s="601" t="s">
        <v>116</v>
      </c>
      <c r="N60" s="583" t="s">
        <v>116</v>
      </c>
      <c r="O60" s="196"/>
      <c r="P60" s="52"/>
      <c r="Q60" s="182"/>
      <c r="R60" s="48"/>
    </row>
    <row r="61" spans="2:18" ht="15" customHeight="1">
      <c r="B61" s="149"/>
      <c r="C61" s="605"/>
      <c r="D61" s="638"/>
      <c r="E61" s="586"/>
      <c r="F61" s="588"/>
      <c r="G61" s="590"/>
      <c r="I61" s="592"/>
      <c r="J61" s="594"/>
      <c r="K61" s="200">
        <f>IF(G60&gt;0,SUM('Poste 110'!I19:I23),0)</f>
        <v>0</v>
      </c>
      <c r="L61" s="199" t="s">
        <v>129</v>
      </c>
      <c r="M61" s="592"/>
      <c r="N61" s="584"/>
      <c r="O61" s="196"/>
      <c r="P61" s="52"/>
      <c r="Q61" s="182"/>
      <c r="R61" s="48"/>
    </row>
    <row r="62" spans="2:18" ht="15" customHeight="1">
      <c r="B62" s="149"/>
      <c r="C62" s="202"/>
      <c r="D62" s="638"/>
      <c r="E62" s="586" t="s">
        <v>118</v>
      </c>
      <c r="F62" s="588">
        <v>2024</v>
      </c>
      <c r="G62" s="590">
        <f>SUM('Poste 110'!K25:K32)</f>
        <v>0</v>
      </c>
      <c r="I62" s="592"/>
      <c r="J62" s="594" t="s">
        <v>75</v>
      </c>
      <c r="K62" s="200">
        <f>IF(G62&gt;0,SUM('Poste 110'!I25:I27),0)</f>
        <v>0</v>
      </c>
      <c r="L62" s="199" t="s">
        <v>58</v>
      </c>
      <c r="M62" s="592"/>
      <c r="N62" s="584"/>
      <c r="O62" s="196"/>
      <c r="P62" s="52"/>
      <c r="Q62" s="182"/>
      <c r="R62" s="48"/>
    </row>
    <row r="63" spans="2:18" ht="15" customHeight="1">
      <c r="B63" s="149"/>
      <c r="C63" s="192" t="s">
        <v>132</v>
      </c>
      <c r="D63" s="673"/>
      <c r="E63" s="668"/>
      <c r="F63" s="669"/>
      <c r="G63" s="671"/>
      <c r="I63" s="641"/>
      <c r="J63" s="670"/>
      <c r="K63" s="203">
        <f>IF(G62&gt;0,SUM('Poste 110'!I28:I32),0)</f>
        <v>0</v>
      </c>
      <c r="L63" s="199" t="s">
        <v>129</v>
      </c>
      <c r="M63" s="592"/>
      <c r="N63" s="584"/>
      <c r="O63" s="196"/>
      <c r="P63" s="52"/>
      <c r="Q63" s="182"/>
      <c r="R63" s="48"/>
    </row>
    <row r="64" spans="2:18" ht="15" customHeight="1">
      <c r="B64" s="149"/>
      <c r="C64" s="202"/>
      <c r="D64" s="665" t="s">
        <v>60</v>
      </c>
      <c r="E64" s="586" t="s">
        <v>133</v>
      </c>
      <c r="F64" s="588">
        <v>2023</v>
      </c>
      <c r="G64" s="672">
        <f>SUM('Poste 110'!K35:K42)</f>
        <v>0</v>
      </c>
      <c r="I64" s="592"/>
      <c r="J64" s="594" t="s">
        <v>75</v>
      </c>
      <c r="K64" s="200">
        <f>IF(G64&gt;0,SUM('Poste 110'!I35:I37),0)</f>
        <v>0</v>
      </c>
      <c r="L64" s="199" t="s">
        <v>58</v>
      </c>
      <c r="M64" s="592"/>
      <c r="N64" s="584"/>
      <c r="O64" s="196"/>
      <c r="P64" s="52"/>
      <c r="Q64" s="182"/>
      <c r="R64" s="48"/>
    </row>
    <row r="65" spans="2:18" ht="15" customHeight="1">
      <c r="B65" s="149"/>
      <c r="C65" s="202"/>
      <c r="D65" s="665"/>
      <c r="E65" s="586"/>
      <c r="F65" s="588"/>
      <c r="G65" s="590"/>
      <c r="I65" s="592"/>
      <c r="J65" s="594"/>
      <c r="K65" s="200">
        <f>IF(G64&gt;0,SUM('Poste 110'!I38:I42),0)</f>
        <v>0</v>
      </c>
      <c r="L65" s="199" t="s">
        <v>129</v>
      </c>
      <c r="M65" s="592"/>
      <c r="N65" s="584"/>
      <c r="O65" s="196"/>
      <c r="P65" s="52"/>
      <c r="Q65" s="182"/>
      <c r="R65" s="48"/>
    </row>
    <row r="66" spans="2:18" ht="15" customHeight="1">
      <c r="B66" s="149"/>
      <c r="C66" s="202"/>
      <c r="D66" s="665"/>
      <c r="E66" s="586" t="s">
        <v>134</v>
      </c>
      <c r="F66" s="588">
        <v>2024</v>
      </c>
      <c r="G66" s="590">
        <f>SUM('Poste 110'!K44:K51)</f>
        <v>0</v>
      </c>
      <c r="I66" s="592"/>
      <c r="J66" s="594" t="s">
        <v>75</v>
      </c>
      <c r="K66" s="200">
        <f>IF(G66&gt;0,SUM('Poste 110'!I44:I46),0)</f>
        <v>0</v>
      </c>
      <c r="L66" s="199" t="s">
        <v>58</v>
      </c>
      <c r="M66" s="592"/>
      <c r="N66" s="584"/>
      <c r="O66" s="196"/>
      <c r="P66" s="52"/>
      <c r="Q66" s="182"/>
      <c r="R66" s="48"/>
    </row>
    <row r="67" spans="2:18" ht="15" customHeight="1" thickBot="1">
      <c r="B67" s="149"/>
      <c r="C67" s="193"/>
      <c r="D67" s="666"/>
      <c r="E67" s="587"/>
      <c r="F67" s="589"/>
      <c r="G67" s="591"/>
      <c r="I67" s="593"/>
      <c r="J67" s="595"/>
      <c r="K67" s="201">
        <f>IF(G66&gt;0,SUM('Poste 110'!I47:I51),0)</f>
        <v>0</v>
      </c>
      <c r="L67" s="199" t="s">
        <v>129</v>
      </c>
      <c r="M67" s="593"/>
      <c r="N67" s="585"/>
      <c r="O67" s="196"/>
      <c r="P67" s="52"/>
      <c r="Q67" s="182"/>
      <c r="R67" s="48"/>
    </row>
    <row r="68" spans="2:18" ht="15" customHeight="1" thickBot="1">
      <c r="B68" s="149"/>
      <c r="C68" s="194"/>
      <c r="D68" s="194"/>
      <c r="E68" s="194"/>
      <c r="F68" s="194"/>
      <c r="G68" s="51"/>
      <c r="O68" s="44"/>
      <c r="P68" s="50"/>
      <c r="Q68" s="182"/>
      <c r="R68" s="48"/>
    </row>
    <row r="69" spans="2:18" ht="15" customHeight="1">
      <c r="B69" s="149"/>
      <c r="C69" s="604" t="s">
        <v>135</v>
      </c>
      <c r="D69" s="637" t="s">
        <v>62</v>
      </c>
      <c r="E69" s="598" t="s">
        <v>115</v>
      </c>
      <c r="F69" s="599">
        <v>2023</v>
      </c>
      <c r="G69" s="611">
        <f>'Poste 120'!H140</f>
        <v>0</v>
      </c>
      <c r="I69" s="613" t="s">
        <v>75</v>
      </c>
      <c r="J69" s="602"/>
      <c r="K69" s="618">
        <f>IF(G69&gt;0,'Poste 120'!H128,0)</f>
        <v>0</v>
      </c>
      <c r="L69" s="610" t="s">
        <v>121</v>
      </c>
      <c r="M69" s="613" t="s">
        <v>116</v>
      </c>
      <c r="N69" s="583" t="s">
        <v>136</v>
      </c>
      <c r="O69" s="196"/>
      <c r="P69" s="50"/>
      <c r="Q69" s="75"/>
    </row>
    <row r="70" spans="2:18" ht="15" customHeight="1">
      <c r="B70" s="149"/>
      <c r="C70" s="605"/>
      <c r="D70" s="638"/>
      <c r="E70" s="586"/>
      <c r="F70" s="588"/>
      <c r="G70" s="640"/>
      <c r="I70" s="643"/>
      <c r="J70" s="594"/>
      <c r="K70" s="642"/>
      <c r="L70" s="610"/>
      <c r="M70" s="643"/>
      <c r="N70" s="584"/>
      <c r="O70" s="196"/>
      <c r="P70" s="50"/>
      <c r="Q70" s="538" t="s">
        <v>137</v>
      </c>
    </row>
    <row r="71" spans="2:18" ht="15" customHeight="1">
      <c r="B71" s="149"/>
      <c r="C71" s="605"/>
      <c r="D71" s="638"/>
      <c r="E71" s="586"/>
      <c r="F71" s="588"/>
      <c r="G71" s="640"/>
      <c r="I71" s="643"/>
      <c r="J71" s="594"/>
      <c r="K71" s="642"/>
      <c r="L71" s="610"/>
      <c r="M71" s="643"/>
      <c r="N71" s="584"/>
      <c r="O71" s="196"/>
      <c r="P71" s="50"/>
      <c r="Q71" s="75"/>
    </row>
    <row r="72" spans="2:18" ht="15" customHeight="1" thickBot="1">
      <c r="B72" s="149"/>
      <c r="C72" s="615"/>
      <c r="D72" s="639"/>
      <c r="E72" s="587"/>
      <c r="F72" s="589"/>
      <c r="G72" s="612"/>
      <c r="I72" s="614"/>
      <c r="J72" s="595"/>
      <c r="K72" s="619"/>
      <c r="L72" s="610"/>
      <c r="M72" s="614"/>
      <c r="N72" s="585"/>
      <c r="O72" s="196"/>
      <c r="P72" s="50"/>
      <c r="Q72" s="182"/>
      <c r="R72" s="48"/>
    </row>
    <row r="73" spans="2:18" ht="15" customHeight="1" thickBot="1">
      <c r="B73" s="149"/>
      <c r="C73" s="194"/>
      <c r="D73" s="194"/>
      <c r="E73" s="194"/>
      <c r="F73" s="194"/>
      <c r="G73" s="51"/>
      <c r="O73" s="44"/>
      <c r="P73" s="50"/>
      <c r="Q73" s="182"/>
      <c r="R73" s="48"/>
    </row>
    <row r="74" spans="2:18" ht="15" customHeight="1">
      <c r="B74" s="149"/>
      <c r="C74" s="604" t="s">
        <v>138</v>
      </c>
      <c r="D74" s="637" t="s">
        <v>62</v>
      </c>
      <c r="E74" s="598" t="s">
        <v>115</v>
      </c>
      <c r="F74" s="599">
        <v>2023</v>
      </c>
      <c r="G74" s="611">
        <f>'Poste 130'!H138</f>
        <v>0</v>
      </c>
      <c r="I74" s="613" t="s">
        <v>75</v>
      </c>
      <c r="J74" s="602"/>
      <c r="K74" s="618">
        <f>IF(G74&gt;0,'Poste 130'!H128,0)</f>
        <v>0</v>
      </c>
      <c r="L74" s="610" t="s">
        <v>121</v>
      </c>
      <c r="M74" s="632" t="s">
        <v>125</v>
      </c>
      <c r="N74" s="583" t="s">
        <v>136</v>
      </c>
      <c r="O74" s="196"/>
      <c r="P74" s="50"/>
      <c r="Q74" s="75"/>
    </row>
    <row r="75" spans="2:18" ht="15" customHeight="1">
      <c r="B75" s="149"/>
      <c r="C75" s="605"/>
      <c r="D75" s="638"/>
      <c r="E75" s="586"/>
      <c r="F75" s="588"/>
      <c r="G75" s="640"/>
      <c r="I75" s="643"/>
      <c r="J75" s="594"/>
      <c r="K75" s="642"/>
      <c r="L75" s="610"/>
      <c r="M75" s="633"/>
      <c r="N75" s="584"/>
      <c r="O75" s="196"/>
      <c r="P75" s="50"/>
      <c r="Q75" s="538" t="s">
        <v>137</v>
      </c>
    </row>
    <row r="76" spans="2:18" ht="15" customHeight="1">
      <c r="B76" s="149"/>
      <c r="C76" s="605"/>
      <c r="D76" s="638"/>
      <c r="E76" s="586"/>
      <c r="F76" s="588"/>
      <c r="G76" s="640"/>
      <c r="I76" s="643"/>
      <c r="J76" s="594"/>
      <c r="K76" s="642"/>
      <c r="L76" s="610"/>
      <c r="M76" s="633"/>
      <c r="N76" s="584"/>
      <c r="O76" s="196"/>
      <c r="P76" s="50"/>
      <c r="Q76" s="197"/>
    </row>
    <row r="77" spans="2:18" ht="15" customHeight="1" thickBot="1">
      <c r="B77" s="149"/>
      <c r="C77" s="615"/>
      <c r="D77" s="639"/>
      <c r="E77" s="587"/>
      <c r="F77" s="589"/>
      <c r="G77" s="612"/>
      <c r="I77" s="614"/>
      <c r="J77" s="595"/>
      <c r="K77" s="619"/>
      <c r="L77" s="610"/>
      <c r="M77" s="634"/>
      <c r="N77" s="585"/>
      <c r="O77" s="196"/>
      <c r="P77" s="50"/>
      <c r="Q77" s="182"/>
      <c r="R77" s="48"/>
    </row>
    <row r="78" spans="2:18" ht="15" customHeight="1" thickBot="1">
      <c r="B78" s="149"/>
      <c r="C78" s="194"/>
      <c r="D78" s="194"/>
      <c r="E78" s="194"/>
      <c r="F78" s="194"/>
      <c r="G78" s="51"/>
      <c r="O78" s="44"/>
      <c r="P78" s="50"/>
      <c r="Q78" s="182"/>
      <c r="R78" s="48"/>
    </row>
    <row r="79" spans="2:18" ht="15" customHeight="1">
      <c r="B79" s="149"/>
      <c r="C79" s="604" t="s">
        <v>139</v>
      </c>
      <c r="D79" s="637" t="s">
        <v>62</v>
      </c>
      <c r="E79" s="598" t="s">
        <v>115</v>
      </c>
      <c r="F79" s="599">
        <v>2023</v>
      </c>
      <c r="G79" s="611">
        <f>'Poste 140'!H140</f>
        <v>0</v>
      </c>
      <c r="I79" s="613" t="s">
        <v>75</v>
      </c>
      <c r="J79" s="602"/>
      <c r="K79" s="618">
        <f>IF(G79&gt;0,'Poste 140'!H128,0)</f>
        <v>0</v>
      </c>
      <c r="L79" s="610" t="s">
        <v>121</v>
      </c>
      <c r="M79" s="613" t="s">
        <v>116</v>
      </c>
      <c r="N79" s="623" t="s">
        <v>125</v>
      </c>
      <c r="O79" s="196"/>
      <c r="P79" s="50"/>
      <c r="Q79" s="197"/>
    </row>
    <row r="80" spans="2:18" ht="15" customHeight="1" thickBot="1">
      <c r="B80" s="149"/>
      <c r="C80" s="615"/>
      <c r="D80" s="639"/>
      <c r="E80" s="587"/>
      <c r="F80" s="589"/>
      <c r="G80" s="612"/>
      <c r="I80" s="614"/>
      <c r="J80" s="595"/>
      <c r="K80" s="619"/>
      <c r="L80" s="610"/>
      <c r="M80" s="614"/>
      <c r="N80" s="624"/>
      <c r="O80" s="196"/>
      <c r="P80" s="50"/>
      <c r="Q80" s="182"/>
      <c r="R80" s="48"/>
    </row>
    <row r="81" spans="2:18" ht="15" customHeight="1" thickBot="1">
      <c r="B81" s="149"/>
      <c r="C81" s="194"/>
      <c r="D81" s="194"/>
      <c r="E81" s="194"/>
      <c r="F81" s="194"/>
      <c r="G81" s="51"/>
      <c r="O81" s="44"/>
      <c r="P81" s="50"/>
      <c r="Q81" s="182"/>
      <c r="R81" s="48"/>
    </row>
    <row r="82" spans="2:18" ht="15" customHeight="1">
      <c r="B82" s="149"/>
      <c r="C82" s="604" t="s">
        <v>140</v>
      </c>
      <c r="D82" s="637" t="s">
        <v>62</v>
      </c>
      <c r="E82" s="598" t="s">
        <v>115</v>
      </c>
      <c r="F82" s="599">
        <v>2023</v>
      </c>
      <c r="G82" s="611">
        <f>'Poste 150'!H140</f>
        <v>0</v>
      </c>
      <c r="I82" s="613" t="s">
        <v>75</v>
      </c>
      <c r="J82" s="602"/>
      <c r="K82" s="618">
        <f>IF(G82&gt;0,'Poste 150'!H128,0)</f>
        <v>0</v>
      </c>
      <c r="L82" s="610" t="s">
        <v>121</v>
      </c>
      <c r="M82" s="613" t="s">
        <v>116</v>
      </c>
      <c r="N82" s="623" t="s">
        <v>125</v>
      </c>
      <c r="O82" s="196"/>
      <c r="P82" s="50"/>
      <c r="Q82" s="197"/>
    </row>
    <row r="83" spans="2:18" ht="15" customHeight="1" thickBot="1">
      <c r="B83" s="149"/>
      <c r="C83" s="615"/>
      <c r="D83" s="639"/>
      <c r="E83" s="587"/>
      <c r="F83" s="589"/>
      <c r="G83" s="612"/>
      <c r="I83" s="614"/>
      <c r="J83" s="595"/>
      <c r="K83" s="619"/>
      <c r="L83" s="610"/>
      <c r="M83" s="614"/>
      <c r="N83" s="624"/>
      <c r="O83" s="196"/>
      <c r="P83" s="50"/>
      <c r="Q83" s="182"/>
      <c r="R83" s="48"/>
    </row>
    <row r="84" spans="2:18" ht="15" customHeight="1" thickBot="1">
      <c r="B84" s="149"/>
      <c r="C84" s="194"/>
      <c r="D84" s="194"/>
      <c r="E84" s="194"/>
      <c r="F84" s="194"/>
      <c r="G84" s="51"/>
      <c r="O84" s="44"/>
      <c r="P84" s="50"/>
      <c r="Q84" s="182"/>
      <c r="R84" s="48"/>
    </row>
    <row r="85" spans="2:18" ht="15" customHeight="1">
      <c r="B85" s="149"/>
      <c r="C85" s="662" t="s">
        <v>141</v>
      </c>
      <c r="D85" s="664" t="s">
        <v>60</v>
      </c>
      <c r="E85" s="598" t="s">
        <v>115</v>
      </c>
      <c r="F85" s="599">
        <v>2023</v>
      </c>
      <c r="G85" s="600">
        <f>'Poste 160'!H147</f>
        <v>0</v>
      </c>
      <c r="I85" s="601" t="s">
        <v>75</v>
      </c>
      <c r="J85" s="602"/>
      <c r="K85" s="674">
        <f>IF(G85&gt;0,'Poste 160'!H128,0)</f>
        <v>0</v>
      </c>
      <c r="L85" s="610" t="s">
        <v>121</v>
      </c>
      <c r="M85" s="613" t="s">
        <v>116</v>
      </c>
      <c r="N85" s="623" t="s">
        <v>125</v>
      </c>
      <c r="O85" s="44"/>
      <c r="P85" s="50"/>
      <c r="Q85" s="182"/>
      <c r="R85" s="48"/>
    </row>
    <row r="86" spans="2:18" ht="15" customHeight="1">
      <c r="B86" s="149"/>
      <c r="C86" s="663"/>
      <c r="D86" s="665"/>
      <c r="E86" s="586"/>
      <c r="F86" s="588"/>
      <c r="G86" s="590"/>
      <c r="I86" s="592"/>
      <c r="J86" s="594"/>
      <c r="K86" s="675"/>
      <c r="L86" s="610"/>
      <c r="M86" s="643"/>
      <c r="N86" s="667"/>
      <c r="O86" s="44"/>
      <c r="P86" s="50"/>
      <c r="Q86" s="182"/>
      <c r="R86" s="48"/>
    </row>
    <row r="87" spans="2:18" ht="15" customHeight="1">
      <c r="B87" s="149"/>
      <c r="C87" s="192" t="s">
        <v>117</v>
      </c>
      <c r="D87" s="665"/>
      <c r="E87" s="586" t="s">
        <v>118</v>
      </c>
      <c r="F87" s="588">
        <v>2023</v>
      </c>
      <c r="G87" s="590">
        <f>'Poste 160'!H149</f>
        <v>0</v>
      </c>
      <c r="I87" s="592"/>
      <c r="J87" s="594" t="s">
        <v>75</v>
      </c>
      <c r="K87" s="596">
        <f>IF(G87&gt;0,'Poste 160'!I137,0)</f>
        <v>0</v>
      </c>
      <c r="L87" s="610" t="s">
        <v>58</v>
      </c>
      <c r="M87" s="643"/>
      <c r="N87" s="667"/>
      <c r="O87" s="44"/>
      <c r="P87" s="50"/>
      <c r="Q87" s="182"/>
      <c r="R87" s="48"/>
    </row>
    <row r="88" spans="2:18" ht="15" customHeight="1" thickBot="1">
      <c r="B88" s="149"/>
      <c r="C88" s="204"/>
      <c r="D88" s="666"/>
      <c r="E88" s="587"/>
      <c r="F88" s="589"/>
      <c r="G88" s="591"/>
      <c r="I88" s="593"/>
      <c r="J88" s="595"/>
      <c r="K88" s="597"/>
      <c r="L88" s="610"/>
      <c r="M88" s="614"/>
      <c r="N88" s="624"/>
      <c r="O88" s="44"/>
      <c r="P88" s="50"/>
      <c r="Q88" s="182"/>
      <c r="R88" s="48"/>
    </row>
    <row r="89" spans="2:18" ht="15" customHeight="1" thickBot="1">
      <c r="B89" s="149"/>
      <c r="C89" s="194"/>
      <c r="D89" s="194"/>
      <c r="E89" s="194"/>
      <c r="F89" s="194"/>
      <c r="G89" s="51"/>
      <c r="O89" s="44"/>
      <c r="P89" s="50"/>
      <c r="Q89" s="182"/>
      <c r="R89" s="48"/>
    </row>
    <row r="90" spans="2:18" ht="15" customHeight="1">
      <c r="B90" s="149"/>
      <c r="C90" s="662" t="s">
        <v>142</v>
      </c>
      <c r="D90" s="664" t="s">
        <v>60</v>
      </c>
      <c r="E90" s="598" t="s">
        <v>115</v>
      </c>
      <c r="F90" s="599">
        <v>2023</v>
      </c>
      <c r="G90" s="600">
        <f>'Poste 170'!H145</f>
        <v>0</v>
      </c>
      <c r="I90" s="601" t="s">
        <v>75</v>
      </c>
      <c r="J90" s="602"/>
      <c r="K90" s="674">
        <f>IF(G90&gt;0,'Poste 170'!H128,0)</f>
        <v>0</v>
      </c>
      <c r="L90" s="610" t="s">
        <v>121</v>
      </c>
      <c r="M90" s="613" t="s">
        <v>116</v>
      </c>
      <c r="N90" s="623" t="s">
        <v>125</v>
      </c>
      <c r="O90" s="44"/>
      <c r="P90" s="50"/>
      <c r="Q90" s="182"/>
      <c r="R90" s="48"/>
    </row>
    <row r="91" spans="2:18" ht="15" customHeight="1">
      <c r="B91" s="149"/>
      <c r="C91" s="663"/>
      <c r="D91" s="665"/>
      <c r="E91" s="586"/>
      <c r="F91" s="588"/>
      <c r="G91" s="590"/>
      <c r="I91" s="592"/>
      <c r="J91" s="594"/>
      <c r="K91" s="675"/>
      <c r="L91" s="610"/>
      <c r="M91" s="643"/>
      <c r="N91" s="667"/>
      <c r="O91" s="44"/>
      <c r="P91" s="50"/>
      <c r="Q91" s="182"/>
      <c r="R91" s="48"/>
    </row>
    <row r="92" spans="2:18" ht="15" customHeight="1">
      <c r="B92" s="149"/>
      <c r="C92" s="192" t="s">
        <v>117</v>
      </c>
      <c r="D92" s="665"/>
      <c r="E92" s="586" t="s">
        <v>118</v>
      </c>
      <c r="F92" s="588">
        <v>2023</v>
      </c>
      <c r="G92" s="590">
        <f>'Poste 170'!H147</f>
        <v>0</v>
      </c>
      <c r="I92" s="592"/>
      <c r="J92" s="594" t="s">
        <v>75</v>
      </c>
      <c r="K92" s="596">
        <f>IF(G92&gt;0,'Poste 170'!I137,0)</f>
        <v>0</v>
      </c>
      <c r="L92" s="610" t="s">
        <v>58</v>
      </c>
      <c r="M92" s="643"/>
      <c r="N92" s="667"/>
      <c r="O92" s="44"/>
      <c r="P92" s="50"/>
      <c r="Q92" s="182"/>
      <c r="R92" s="48"/>
    </row>
    <row r="93" spans="2:18" ht="15" customHeight="1" thickBot="1">
      <c r="B93" s="149"/>
      <c r="C93" s="204"/>
      <c r="D93" s="666"/>
      <c r="E93" s="587"/>
      <c r="F93" s="589"/>
      <c r="G93" s="591"/>
      <c r="I93" s="593"/>
      <c r="J93" s="595"/>
      <c r="K93" s="597"/>
      <c r="L93" s="610"/>
      <c r="M93" s="614"/>
      <c r="N93" s="624"/>
      <c r="O93" s="44"/>
      <c r="P93" s="50"/>
      <c r="Q93" s="182"/>
      <c r="R93" s="48"/>
    </row>
    <row r="94" spans="2:18" ht="15" customHeight="1">
      <c r="B94" s="149"/>
      <c r="C94" s="194"/>
      <c r="D94" s="194"/>
      <c r="E94" s="194"/>
      <c r="F94" s="194"/>
      <c r="G94" s="51"/>
      <c r="O94" s="44"/>
      <c r="P94" s="50"/>
      <c r="Q94" s="182"/>
      <c r="R94" s="48"/>
    </row>
    <row r="95" spans="2:18" ht="15" customHeight="1" thickBot="1">
      <c r="B95" s="149"/>
      <c r="I95" s="40"/>
      <c r="J95" s="40"/>
      <c r="K95" s="205"/>
      <c r="L95" s="205"/>
      <c r="O95" s="196"/>
      <c r="P95" s="50"/>
      <c r="R95" s="48"/>
    </row>
    <row r="96" spans="2:18" ht="15" customHeight="1">
      <c r="B96" s="149"/>
      <c r="C96" s="604" t="s">
        <v>143</v>
      </c>
      <c r="D96" s="652"/>
      <c r="E96" s="652"/>
      <c r="F96" s="653"/>
      <c r="G96" s="656">
        <f>SUM(G95:G95)</f>
        <v>0</v>
      </c>
      <c r="H96" s="48"/>
      <c r="I96" s="206"/>
      <c r="J96" s="40"/>
      <c r="O96" s="44"/>
      <c r="R96" s="48"/>
    </row>
    <row r="97" spans="1:20" ht="15" customHeight="1">
      <c r="B97" s="149"/>
      <c r="C97" s="605"/>
      <c r="D97" s="654"/>
      <c r="E97" s="654"/>
      <c r="F97" s="655"/>
      <c r="G97" s="657"/>
      <c r="H97" s="48"/>
      <c r="I97" s="206"/>
      <c r="K97" s="182"/>
      <c r="L97" s="182"/>
      <c r="M97" s="182"/>
      <c r="N97" s="182"/>
      <c r="O97" s="44"/>
      <c r="R97" s="48"/>
    </row>
    <row r="98" spans="1:20" ht="15" customHeight="1" thickBot="1">
      <c r="B98" s="149"/>
      <c r="C98" s="659" t="s">
        <v>144</v>
      </c>
      <c r="D98" s="660"/>
      <c r="E98" s="660"/>
      <c r="F98" s="661"/>
      <c r="G98" s="658"/>
      <c r="H98" s="48"/>
      <c r="I98" s="206"/>
      <c r="K98" s="182"/>
      <c r="L98" s="182"/>
      <c r="M98" s="182"/>
      <c r="N98" s="182"/>
      <c r="O98" s="44"/>
      <c r="R98" s="48"/>
    </row>
    <row r="99" spans="1:20" ht="15" customHeight="1" thickBot="1">
      <c r="B99" s="149"/>
      <c r="C99" s="161"/>
      <c r="D99" s="161"/>
      <c r="E99" s="161"/>
      <c r="F99" s="161"/>
      <c r="G99" s="162"/>
      <c r="H99" s="48"/>
      <c r="I99" s="206"/>
      <c r="K99" s="182"/>
      <c r="L99" s="182"/>
      <c r="M99" s="182"/>
      <c r="N99" s="182"/>
      <c r="O99" s="44"/>
      <c r="R99" s="48"/>
    </row>
    <row r="100" spans="1:20" ht="21" customHeight="1" thickBot="1">
      <c r="B100" s="149"/>
      <c r="C100" s="646" t="s">
        <v>145</v>
      </c>
      <c r="D100" s="647"/>
      <c r="E100" s="647"/>
      <c r="F100" s="648"/>
      <c r="G100" s="207">
        <f>SUMIF(I22:I93,"=X",K22:K93)</f>
        <v>0</v>
      </c>
      <c r="H100" s="47"/>
      <c r="I100" s="206"/>
      <c r="K100" s="182"/>
      <c r="L100" s="182"/>
      <c r="M100" s="182"/>
      <c r="N100" s="182"/>
      <c r="O100" s="44"/>
      <c r="R100" s="48"/>
    </row>
    <row r="101" spans="1:20" ht="15" customHeight="1" thickBot="1">
      <c r="B101" s="149"/>
      <c r="C101" s="649" t="s">
        <v>146</v>
      </c>
      <c r="D101" s="650"/>
      <c r="E101" s="650"/>
      <c r="F101" s="651"/>
      <c r="G101" s="208">
        <f>SUMIFS(K22:K93,F22:F93,2023,I22:I93,"X")</f>
        <v>0</v>
      </c>
      <c r="H101" s="47"/>
      <c r="I101" s="206"/>
      <c r="K101" s="182"/>
      <c r="L101" s="182"/>
      <c r="M101" s="182"/>
      <c r="N101" s="182"/>
      <c r="O101" s="44"/>
      <c r="R101" s="48"/>
    </row>
    <row r="102" spans="1:20" ht="15" customHeight="1" thickBot="1">
      <c r="B102" s="149"/>
      <c r="C102" s="649" t="s">
        <v>147</v>
      </c>
      <c r="D102" s="650"/>
      <c r="E102" s="650"/>
      <c r="F102" s="651"/>
      <c r="G102" s="208">
        <f>SUMIFS(K22:K93,F22:F93,2024,I22:I93,"X")</f>
        <v>0</v>
      </c>
      <c r="H102" s="47"/>
      <c r="I102" s="206"/>
      <c r="K102" s="182"/>
      <c r="L102" s="182"/>
      <c r="M102" s="182"/>
      <c r="N102" s="182"/>
      <c r="O102" s="44"/>
      <c r="R102" s="48"/>
    </row>
    <row r="103" spans="1:20" ht="15" customHeight="1" thickBot="1">
      <c r="B103" s="149"/>
      <c r="C103" s="161"/>
      <c r="D103" s="161"/>
      <c r="E103" s="161"/>
      <c r="F103" s="161"/>
      <c r="G103" s="194"/>
      <c r="H103" s="47"/>
      <c r="I103" s="206"/>
      <c r="K103" s="182"/>
      <c r="L103" s="182"/>
      <c r="M103" s="182"/>
      <c r="N103" s="182"/>
      <c r="O103" s="44"/>
      <c r="R103" s="48"/>
    </row>
    <row r="104" spans="1:20" ht="21" customHeight="1" thickBot="1">
      <c r="B104" s="149"/>
      <c r="C104" s="646" t="s">
        <v>148</v>
      </c>
      <c r="D104" s="647"/>
      <c r="E104" s="647"/>
      <c r="F104" s="648"/>
      <c r="G104" s="209">
        <f>SUMIF(J22:J93,"=X",K22:K93)</f>
        <v>0</v>
      </c>
      <c r="H104" s="47"/>
      <c r="I104" s="206"/>
      <c r="K104" s="182"/>
      <c r="L104" s="182"/>
      <c r="M104" s="182"/>
      <c r="N104" s="182"/>
      <c r="O104" s="44"/>
      <c r="R104" s="48"/>
    </row>
    <row r="105" spans="1:20" ht="15" customHeight="1" thickBot="1">
      <c r="B105" s="149"/>
      <c r="C105" s="649" t="s">
        <v>149</v>
      </c>
      <c r="D105" s="650"/>
      <c r="E105" s="650"/>
      <c r="F105" s="651"/>
      <c r="G105" s="210">
        <f>SUMIFS(K22:K93,F22:F93,2023,J22:J93,"X")</f>
        <v>0</v>
      </c>
      <c r="H105" s="47"/>
      <c r="I105" s="206"/>
      <c r="K105" s="182"/>
      <c r="L105" s="182"/>
      <c r="M105" s="182"/>
      <c r="N105" s="182"/>
      <c r="O105" s="44"/>
      <c r="R105" s="48"/>
    </row>
    <row r="106" spans="1:20" ht="15" customHeight="1" thickBot="1">
      <c r="B106" s="149"/>
      <c r="C106" s="649" t="s">
        <v>150</v>
      </c>
      <c r="D106" s="650"/>
      <c r="E106" s="650"/>
      <c r="F106" s="651"/>
      <c r="G106" s="210">
        <f>SUMIFS(K22:K93,F22:F93,2024,J22:J93,"X")</f>
        <v>0</v>
      </c>
      <c r="H106" s="47"/>
      <c r="I106" s="206"/>
      <c r="K106" s="182"/>
      <c r="L106" s="182"/>
      <c r="M106" s="182"/>
      <c r="N106" s="182"/>
      <c r="O106" s="44"/>
      <c r="R106" s="48"/>
    </row>
    <row r="107" spans="1:20" ht="15" customHeight="1">
      <c r="B107" s="149"/>
      <c r="C107" s="161"/>
      <c r="D107" s="161"/>
      <c r="E107" s="161"/>
      <c r="F107" s="161"/>
      <c r="G107" s="162"/>
      <c r="H107" s="47"/>
      <c r="O107" s="44"/>
    </row>
    <row r="108" spans="1:20" ht="13.5" thickBot="1">
      <c r="B108" s="183"/>
      <c r="C108" s="644"/>
      <c r="D108" s="644"/>
      <c r="E108" s="644"/>
      <c r="F108" s="644"/>
      <c r="G108" s="644"/>
      <c r="H108" s="644"/>
      <c r="I108" s="644"/>
      <c r="J108" s="644"/>
      <c r="K108" s="644"/>
      <c r="L108" s="211"/>
      <c r="M108" s="211"/>
      <c r="N108" s="211"/>
      <c r="O108" s="212"/>
      <c r="P108" s="213"/>
      <c r="Q108" s="213"/>
      <c r="R108" s="213"/>
      <c r="S108" s="213"/>
      <c r="T108" s="213"/>
    </row>
    <row r="109" spans="1:20" ht="28.9" customHeight="1">
      <c r="C109" s="214"/>
      <c r="D109" s="214"/>
    </row>
    <row r="110" spans="1:20">
      <c r="A110" s="520"/>
    </row>
    <row r="112" spans="1:20">
      <c r="I112" s="40"/>
      <c r="J112" s="40"/>
      <c r="K112" s="181"/>
      <c r="L112" s="181"/>
      <c r="M112" s="181"/>
      <c r="N112" s="181"/>
      <c r="R112" s="182"/>
    </row>
  </sheetData>
  <sheetProtection password="EBC7" sheet="1" selectLockedCells="1"/>
  <mergeCells count="261">
    <mergeCell ref="L92:L93"/>
    <mergeCell ref="N90:N93"/>
    <mergeCell ref="E92:E93"/>
    <mergeCell ref="F92:F93"/>
    <mergeCell ref="G92:G93"/>
    <mergeCell ref="I92:I93"/>
    <mergeCell ref="J92:J93"/>
    <mergeCell ref="K92:K93"/>
    <mergeCell ref="M90:M93"/>
    <mergeCell ref="L32:L33"/>
    <mergeCell ref="L35:L36"/>
    <mergeCell ref="L38:L39"/>
    <mergeCell ref="L40:L41"/>
    <mergeCell ref="L43:L44"/>
    <mergeCell ref="L46:L47"/>
    <mergeCell ref="L49:L50"/>
    <mergeCell ref="L85:L86"/>
    <mergeCell ref="L90:L91"/>
    <mergeCell ref="L87:L88"/>
    <mergeCell ref="C90:C91"/>
    <mergeCell ref="D90:D93"/>
    <mergeCell ref="E90:E91"/>
    <mergeCell ref="F90:F91"/>
    <mergeCell ref="G90:G91"/>
    <mergeCell ref="I90:I91"/>
    <mergeCell ref="J90:J91"/>
    <mergeCell ref="K90:K91"/>
    <mergeCell ref="C60:C61"/>
    <mergeCell ref="E82:E83"/>
    <mergeCell ref="F82:F83"/>
    <mergeCell ref="G82:G83"/>
    <mergeCell ref="I74:I77"/>
    <mergeCell ref="J74:J77"/>
    <mergeCell ref="K74:K77"/>
    <mergeCell ref="C79:C80"/>
    <mergeCell ref="D79:D80"/>
    <mergeCell ref="E79:E80"/>
    <mergeCell ref="F85:F86"/>
    <mergeCell ref="G85:G86"/>
    <mergeCell ref="I85:I86"/>
    <mergeCell ref="J85:J86"/>
    <mergeCell ref="K85:K86"/>
    <mergeCell ref="I69:I72"/>
    <mergeCell ref="N85:N88"/>
    <mergeCell ref="C82:C83"/>
    <mergeCell ref="D82:D83"/>
    <mergeCell ref="N60:N67"/>
    <mergeCell ref="E62:E63"/>
    <mergeCell ref="F62:F63"/>
    <mergeCell ref="E64:E65"/>
    <mergeCell ref="F64:F65"/>
    <mergeCell ref="E66:E67"/>
    <mergeCell ref="F66:F67"/>
    <mergeCell ref="D64:D67"/>
    <mergeCell ref="J62:J63"/>
    <mergeCell ref="J64:J65"/>
    <mergeCell ref="J66:J67"/>
    <mergeCell ref="G62:G63"/>
    <mergeCell ref="G64:G65"/>
    <mergeCell ref="G66:G67"/>
    <mergeCell ref="I64:I65"/>
    <mergeCell ref="I66:I67"/>
    <mergeCell ref="D60:D63"/>
    <mergeCell ref="E60:E61"/>
    <mergeCell ref="F60:F61"/>
    <mergeCell ref="G60:G61"/>
    <mergeCell ref="I60:I61"/>
    <mergeCell ref="M85:M88"/>
    <mergeCell ref="E87:E88"/>
    <mergeCell ref="F87:F88"/>
    <mergeCell ref="G87:G88"/>
    <mergeCell ref="I87:I88"/>
    <mergeCell ref="J87:J88"/>
    <mergeCell ref="K87:K88"/>
    <mergeCell ref="M82:M83"/>
    <mergeCell ref="F79:F80"/>
    <mergeCell ref="G79:G80"/>
    <mergeCell ref="N82:N83"/>
    <mergeCell ref="I79:I80"/>
    <mergeCell ref="J79:J80"/>
    <mergeCell ref="K79:K80"/>
    <mergeCell ref="M79:M80"/>
    <mergeCell ref="N79:N80"/>
    <mergeCell ref="L69:L72"/>
    <mergeCell ref="L74:L77"/>
    <mergeCell ref="L79:L80"/>
    <mergeCell ref="L82:L83"/>
    <mergeCell ref="C108:K108"/>
    <mergeCell ref="C14:G14"/>
    <mergeCell ref="C13:G13"/>
    <mergeCell ref="C69:C72"/>
    <mergeCell ref="D69:D72"/>
    <mergeCell ref="E69:E72"/>
    <mergeCell ref="F69:F72"/>
    <mergeCell ref="G69:G72"/>
    <mergeCell ref="C104:F104"/>
    <mergeCell ref="C105:F105"/>
    <mergeCell ref="C106:F106"/>
    <mergeCell ref="C96:F97"/>
    <mergeCell ref="G96:G98"/>
    <mergeCell ref="C98:F98"/>
    <mergeCell ref="C100:F100"/>
    <mergeCell ref="C101:F101"/>
    <mergeCell ref="C102:F102"/>
    <mergeCell ref="J57:J58"/>
    <mergeCell ref="I82:I83"/>
    <mergeCell ref="J82:J83"/>
    <mergeCell ref="K82:K83"/>
    <mergeCell ref="C85:C86"/>
    <mergeCell ref="D85:D88"/>
    <mergeCell ref="E85:E86"/>
    <mergeCell ref="M57:M58"/>
    <mergeCell ref="N57:N58"/>
    <mergeCell ref="C57:C58"/>
    <mergeCell ref="D57:D58"/>
    <mergeCell ref="E57:E58"/>
    <mergeCell ref="F57:F58"/>
    <mergeCell ref="G57:G58"/>
    <mergeCell ref="I57:I58"/>
    <mergeCell ref="N74:N77"/>
    <mergeCell ref="N69:N72"/>
    <mergeCell ref="C74:C77"/>
    <mergeCell ref="D74:D77"/>
    <mergeCell ref="E74:E77"/>
    <mergeCell ref="F74:F77"/>
    <mergeCell ref="G74:G77"/>
    <mergeCell ref="M74:M77"/>
    <mergeCell ref="J60:J61"/>
    <mergeCell ref="M60:M67"/>
    <mergeCell ref="I62:I63"/>
    <mergeCell ref="L57:L58"/>
    <mergeCell ref="K57:K58"/>
    <mergeCell ref="J69:J72"/>
    <mergeCell ref="K69:K72"/>
    <mergeCell ref="M69:M72"/>
    <mergeCell ref="N49:N50"/>
    <mergeCell ref="C52:C53"/>
    <mergeCell ref="D52:D55"/>
    <mergeCell ref="E52:E53"/>
    <mergeCell ref="F52:F53"/>
    <mergeCell ref="G52:G53"/>
    <mergeCell ref="I52:I53"/>
    <mergeCell ref="J52:J53"/>
    <mergeCell ref="M52:M55"/>
    <mergeCell ref="N52:N55"/>
    <mergeCell ref="E54:E55"/>
    <mergeCell ref="F54:F55"/>
    <mergeCell ref="G54:G55"/>
    <mergeCell ref="I54:I55"/>
    <mergeCell ref="J54:J55"/>
    <mergeCell ref="C49:C50"/>
    <mergeCell ref="D49:D50"/>
    <mergeCell ref="E49:E50"/>
    <mergeCell ref="F49:F50"/>
    <mergeCell ref="G49:G50"/>
    <mergeCell ref="I49:I50"/>
    <mergeCell ref="J49:J50"/>
    <mergeCell ref="K49:K50"/>
    <mergeCell ref="M49:M50"/>
    <mergeCell ref="J43:J44"/>
    <mergeCell ref="K43:K44"/>
    <mergeCell ref="M43:M44"/>
    <mergeCell ref="N43:N44"/>
    <mergeCell ref="C46:C47"/>
    <mergeCell ref="D46:D47"/>
    <mergeCell ref="E46:E47"/>
    <mergeCell ref="F46:F47"/>
    <mergeCell ref="G46:G47"/>
    <mergeCell ref="I46:I47"/>
    <mergeCell ref="C43:C44"/>
    <mergeCell ref="D43:D44"/>
    <mergeCell ref="E43:E44"/>
    <mergeCell ref="F43:F44"/>
    <mergeCell ref="G43:G44"/>
    <mergeCell ref="I43:I44"/>
    <mergeCell ref="J46:J47"/>
    <mergeCell ref="K46:K47"/>
    <mergeCell ref="M46:M47"/>
    <mergeCell ref="N46:N47"/>
    <mergeCell ref="J35:J36"/>
    <mergeCell ref="K35:K36"/>
    <mergeCell ref="M35:M36"/>
    <mergeCell ref="N35:N36"/>
    <mergeCell ref="C38:C39"/>
    <mergeCell ref="D38:D41"/>
    <mergeCell ref="E38:E39"/>
    <mergeCell ref="F38:F39"/>
    <mergeCell ref="G38:G39"/>
    <mergeCell ref="I38:I39"/>
    <mergeCell ref="J38:J39"/>
    <mergeCell ref="K38:K39"/>
    <mergeCell ref="M38:M41"/>
    <mergeCell ref="N38:N41"/>
    <mergeCell ref="E40:E41"/>
    <mergeCell ref="F40:F41"/>
    <mergeCell ref="G40:G41"/>
    <mergeCell ref="I40:I41"/>
    <mergeCell ref="J40:J41"/>
    <mergeCell ref="K40:K41"/>
    <mergeCell ref="C35:C36"/>
    <mergeCell ref="D35:D36"/>
    <mergeCell ref="E35:E36"/>
    <mergeCell ref="F35:F36"/>
    <mergeCell ref="G35:G36"/>
    <mergeCell ref="I35:I36"/>
    <mergeCell ref="C32:C33"/>
    <mergeCell ref="D32:D33"/>
    <mergeCell ref="E32:E33"/>
    <mergeCell ref="F32:F33"/>
    <mergeCell ref="G32:G33"/>
    <mergeCell ref="I32:I33"/>
    <mergeCell ref="N27:N30"/>
    <mergeCell ref="E29:E30"/>
    <mergeCell ref="F29:F30"/>
    <mergeCell ref="G29:G30"/>
    <mergeCell ref="I29:I30"/>
    <mergeCell ref="J29:J30"/>
    <mergeCell ref="K29:K30"/>
    <mergeCell ref="J32:J33"/>
    <mergeCell ref="K32:K33"/>
    <mergeCell ref="M32:M33"/>
    <mergeCell ref="N32:N33"/>
    <mergeCell ref="C27:C28"/>
    <mergeCell ref="D27:D30"/>
    <mergeCell ref="E27:E28"/>
    <mergeCell ref="F27:F28"/>
    <mergeCell ref="G27:G28"/>
    <mergeCell ref="I27:I28"/>
    <mergeCell ref="J22:J23"/>
    <mergeCell ref="K22:K23"/>
    <mergeCell ref="M22:M25"/>
    <mergeCell ref="C22:C23"/>
    <mergeCell ref="D22:D25"/>
    <mergeCell ref="J27:J28"/>
    <mergeCell ref="K27:K28"/>
    <mergeCell ref="M27:M30"/>
    <mergeCell ref="L22:L23"/>
    <mergeCell ref="L24:L25"/>
    <mergeCell ref="L27:L28"/>
    <mergeCell ref="L29:L30"/>
    <mergeCell ref="C17:C19"/>
    <mergeCell ref="D17:D19"/>
    <mergeCell ref="E17:E19"/>
    <mergeCell ref="F17:F19"/>
    <mergeCell ref="G17:G19"/>
    <mergeCell ref="I17:I19"/>
    <mergeCell ref="N22:N25"/>
    <mergeCell ref="E24:E25"/>
    <mergeCell ref="F24:F25"/>
    <mergeCell ref="G24:G25"/>
    <mergeCell ref="I24:I25"/>
    <mergeCell ref="J24:J25"/>
    <mergeCell ref="K24:K25"/>
    <mergeCell ref="J17:J19"/>
    <mergeCell ref="K17:K19"/>
    <mergeCell ref="M17:M19"/>
    <mergeCell ref="N17:N19"/>
    <mergeCell ref="E22:E23"/>
    <mergeCell ref="F22:F23"/>
    <mergeCell ref="G22:G23"/>
    <mergeCell ref="I22:I23"/>
  </mergeCells>
  <pageMargins left="0.11811023622047245" right="0.11811023622047245" top="0.74803149606299213" bottom="0.74803149606299213" header="0.31496062992125984" footer="0.31496062992125984"/>
  <pageSetup scale="31" orientation="portrait" useFirstPageNumber="1"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5B524-C655-47FB-9D20-025C874D1BDB}">
  <sheetPr>
    <tabColor rgb="FFFFFF00"/>
  </sheetPr>
  <dimension ref="E2:L32"/>
  <sheetViews>
    <sheetView showGridLines="0" zoomScaleNormal="100" workbookViewId="0">
      <selection activeCell="J16" sqref="J16"/>
    </sheetView>
  </sheetViews>
  <sheetFormatPr defaultColWidth="11.42578125" defaultRowHeight="12.75"/>
  <cols>
    <col min="1" max="4" width="1.7109375" style="123" customWidth="1"/>
    <col min="5" max="5" width="5.7109375" style="123" customWidth="1"/>
    <col min="6" max="6" width="25.7109375" style="123" customWidth="1"/>
    <col min="7" max="7" width="37" style="123" customWidth="1"/>
    <col min="8" max="8" width="11.42578125" style="123"/>
    <col min="9" max="10" width="25.7109375" style="123" customWidth="1"/>
    <col min="11" max="11" width="20.7109375" style="123" customWidth="1"/>
    <col min="12" max="12" width="18.140625" style="123" customWidth="1"/>
    <col min="13" max="20" width="11.42578125" style="123"/>
    <col min="21" max="22" width="0" style="123" hidden="1" customWidth="1"/>
    <col min="23" max="16384" width="11.42578125" style="123"/>
  </cols>
  <sheetData>
    <row r="2" spans="5:11" ht="25.5">
      <c r="F2" s="680" t="s">
        <v>151</v>
      </c>
      <c r="G2" s="680"/>
      <c r="H2" s="680"/>
      <c r="I2" s="680"/>
      <c r="J2" s="680"/>
    </row>
    <row r="4" spans="5:11">
      <c r="F4" s="215" t="s">
        <v>152</v>
      </c>
      <c r="G4" s="216" t="s">
        <v>153</v>
      </c>
      <c r="I4" s="217" t="s">
        <v>154</v>
      </c>
      <c r="J4" s="218"/>
    </row>
    <row r="5" spans="5:11">
      <c r="F5" s="219" t="s">
        <v>107</v>
      </c>
      <c r="G5" s="220" t="s">
        <v>155</v>
      </c>
      <c r="I5" s="221" t="s">
        <v>156</v>
      </c>
      <c r="J5" s="222" t="s">
        <v>75</v>
      </c>
    </row>
    <row r="6" spans="5:11">
      <c r="F6" s="219" t="s">
        <v>105</v>
      </c>
      <c r="G6" s="220" t="s">
        <v>65</v>
      </c>
      <c r="I6" s="223" t="s">
        <v>157</v>
      </c>
      <c r="J6" s="224" t="s">
        <v>75</v>
      </c>
    </row>
    <row r="7" spans="5:11">
      <c r="F7" s="681" t="s">
        <v>158</v>
      </c>
      <c r="G7" s="683" t="s">
        <v>159</v>
      </c>
      <c r="I7" s="221" t="s">
        <v>160</v>
      </c>
      <c r="J7" s="222"/>
    </row>
    <row r="8" spans="5:11" ht="13.5" thickBot="1">
      <c r="F8" s="682"/>
      <c r="G8" s="684"/>
      <c r="I8" s="225" t="s">
        <v>161</v>
      </c>
      <c r="J8" s="226" t="s">
        <v>116</v>
      </c>
    </row>
    <row r="12" spans="5:11" ht="13.5" thickBot="1"/>
    <row r="13" spans="5:11" ht="16.5" thickBot="1">
      <c r="F13" s="685" t="s">
        <v>162</v>
      </c>
      <c r="G13" s="686"/>
      <c r="H13" s="227" t="s">
        <v>163</v>
      </c>
      <c r="I13" s="227" t="s">
        <v>164</v>
      </c>
      <c r="J13" s="228" t="s">
        <v>165</v>
      </c>
      <c r="K13" s="227" t="s">
        <v>166</v>
      </c>
    </row>
    <row r="14" spans="5:11">
      <c r="E14" s="229"/>
      <c r="F14" s="687" t="s">
        <v>167</v>
      </c>
      <c r="G14" s="688"/>
      <c r="H14" s="230"/>
      <c r="I14" s="230"/>
      <c r="J14" s="231"/>
      <c r="K14" s="232"/>
    </row>
    <row r="15" spans="5:11" ht="15">
      <c r="E15" s="233">
        <v>10</v>
      </c>
      <c r="F15" s="234" t="s">
        <v>168</v>
      </c>
      <c r="G15" s="235"/>
      <c r="H15" s="236" t="s">
        <v>169</v>
      </c>
      <c r="I15" s="237">
        <v>2560</v>
      </c>
      <c r="J15" s="61">
        <v>0</v>
      </c>
      <c r="K15" s="238">
        <f t="shared" ref="K15:K17" si="0">I15*J15</f>
        <v>0</v>
      </c>
    </row>
    <row r="16" spans="5:11" ht="15">
      <c r="E16" s="233">
        <v>20</v>
      </c>
      <c r="F16" s="689" t="s">
        <v>170</v>
      </c>
      <c r="G16" s="690"/>
      <c r="H16" s="236" t="s">
        <v>169</v>
      </c>
      <c r="I16" s="237">
        <v>1280</v>
      </c>
      <c r="J16" s="61">
        <v>0</v>
      </c>
      <c r="K16" s="238">
        <f t="shared" si="0"/>
        <v>0</v>
      </c>
    </row>
    <row r="17" spans="5:12" ht="15">
      <c r="E17" s="233">
        <v>30</v>
      </c>
      <c r="F17" s="689" t="s">
        <v>171</v>
      </c>
      <c r="G17" s="690"/>
      <c r="H17" s="236" t="s">
        <v>169</v>
      </c>
      <c r="I17" s="237">
        <v>40</v>
      </c>
      <c r="J17" s="61">
        <v>0</v>
      </c>
      <c r="K17" s="238">
        <f t="shared" si="0"/>
        <v>0</v>
      </c>
    </row>
    <row r="18" spans="5:12" ht="15.75" thickBot="1">
      <c r="E18" s="239">
        <v>40</v>
      </c>
      <c r="F18" s="240" t="s">
        <v>172</v>
      </c>
      <c r="G18" s="241"/>
      <c r="H18" s="242" t="s">
        <v>169</v>
      </c>
      <c r="I18" s="243">
        <v>40</v>
      </c>
      <c r="J18" s="96">
        <v>0</v>
      </c>
      <c r="K18" s="244">
        <f>I18*J18</f>
        <v>0</v>
      </c>
      <c r="L18" s="245">
        <f>SUM(K15:K18)</f>
        <v>0</v>
      </c>
    </row>
    <row r="19" spans="5:12" ht="13.5" thickBot="1"/>
    <row r="20" spans="5:12">
      <c r="E20" s="246"/>
      <c r="F20" s="687" t="s">
        <v>173</v>
      </c>
      <c r="G20" s="688"/>
      <c r="H20" s="247"/>
      <c r="I20" s="248"/>
      <c r="J20" s="230"/>
      <c r="K20" s="232"/>
    </row>
    <row r="21" spans="5:12" ht="15">
      <c r="E21" s="233">
        <v>50</v>
      </c>
      <c r="F21" s="234" t="s">
        <v>168</v>
      </c>
      <c r="G21" s="235"/>
      <c r="H21" s="236" t="s">
        <v>169</v>
      </c>
      <c r="I21" s="237">
        <v>3840</v>
      </c>
      <c r="J21" s="81">
        <f>J15</f>
        <v>0</v>
      </c>
      <c r="K21" s="238">
        <f>I21*J21</f>
        <v>0</v>
      </c>
    </row>
    <row r="22" spans="5:12" ht="15">
      <c r="E22" s="233">
        <v>60</v>
      </c>
      <c r="F22" s="689" t="s">
        <v>170</v>
      </c>
      <c r="G22" s="690"/>
      <c r="H22" s="236" t="s">
        <v>169</v>
      </c>
      <c r="I22" s="237">
        <v>1280</v>
      </c>
      <c r="J22" s="81">
        <f>J16</f>
        <v>0</v>
      </c>
      <c r="K22" s="238">
        <f t="shared" ref="K22:K23" si="1">I22*J22</f>
        <v>0</v>
      </c>
    </row>
    <row r="23" spans="5:12" ht="15.75" thickBot="1">
      <c r="E23" s="239">
        <v>70</v>
      </c>
      <c r="F23" s="691" t="s">
        <v>171</v>
      </c>
      <c r="G23" s="692"/>
      <c r="H23" s="242" t="s">
        <v>169</v>
      </c>
      <c r="I23" s="243">
        <v>640</v>
      </c>
      <c r="J23" s="95">
        <f>J17</f>
        <v>0</v>
      </c>
      <c r="K23" s="244">
        <f t="shared" si="1"/>
        <v>0</v>
      </c>
      <c r="L23" s="245">
        <f>SUM(K21:K23)</f>
        <v>0</v>
      </c>
    </row>
    <row r="27" spans="5:12" ht="13.5" thickBot="1"/>
    <row r="28" spans="5:12" ht="16.5" thickBot="1">
      <c r="F28" s="693" t="s">
        <v>174</v>
      </c>
      <c r="G28" s="694"/>
      <c r="K28" s="249">
        <f>SUM(K15:K23)</f>
        <v>0</v>
      </c>
    </row>
    <row r="29" spans="5:12" ht="13.5" thickBot="1"/>
    <row r="30" spans="5:12" ht="16.5" customHeight="1">
      <c r="F30" s="676" t="s">
        <v>175</v>
      </c>
      <c r="G30" s="677"/>
      <c r="H30" s="250">
        <v>2023</v>
      </c>
      <c r="I30" s="251">
        <f>SUM(I15:I18)</f>
        <v>3920</v>
      </c>
    </row>
    <row r="31" spans="5:12" ht="13.5" customHeight="1" thickBot="1">
      <c r="F31" s="678"/>
      <c r="G31" s="679"/>
      <c r="H31" s="250">
        <v>2024</v>
      </c>
      <c r="I31" s="252">
        <f>SUM(I21:I23)</f>
        <v>5760</v>
      </c>
    </row>
    <row r="32" spans="5:12" ht="13.5" customHeight="1">
      <c r="H32" s="250"/>
    </row>
  </sheetData>
  <sheetProtection password="EBC7" sheet="1" selectLockedCells="1"/>
  <mergeCells count="12">
    <mergeCell ref="F30:G31"/>
    <mergeCell ref="F2:J2"/>
    <mergeCell ref="F7:F8"/>
    <mergeCell ref="G7:G8"/>
    <mergeCell ref="F13:G13"/>
    <mergeCell ref="F14:G14"/>
    <mergeCell ref="F16:G16"/>
    <mergeCell ref="F17:G17"/>
    <mergeCell ref="F20:G20"/>
    <mergeCell ref="F22:G22"/>
    <mergeCell ref="F23:G23"/>
    <mergeCell ref="F28:G28"/>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024F3-1A74-4408-AF72-E778CFCE6C05}">
  <sheetPr>
    <tabColor rgb="FFFFFF00"/>
  </sheetPr>
  <dimension ref="E2:L29"/>
  <sheetViews>
    <sheetView showGridLines="0" zoomScaleNormal="100" workbookViewId="0">
      <selection activeCell="J16" sqref="J16"/>
    </sheetView>
  </sheetViews>
  <sheetFormatPr defaultColWidth="11.42578125" defaultRowHeight="12.75"/>
  <cols>
    <col min="1" max="4" width="1.7109375" style="123" customWidth="1"/>
    <col min="5" max="5" width="5.7109375" style="123" customWidth="1"/>
    <col min="6" max="6" width="25.7109375" style="123" customWidth="1"/>
    <col min="7" max="7" width="37" style="123" customWidth="1"/>
    <col min="8" max="8" width="11.42578125" style="123"/>
    <col min="9" max="10" width="25.7109375" style="123" customWidth="1"/>
    <col min="11" max="11" width="20.7109375" style="123" customWidth="1"/>
    <col min="12" max="12" width="21.140625" style="123" customWidth="1"/>
    <col min="13" max="20" width="11.42578125" style="123"/>
    <col min="21" max="22" width="0" style="123" hidden="1" customWidth="1"/>
    <col min="23" max="16384" width="11.42578125" style="123"/>
  </cols>
  <sheetData>
    <row r="2" spans="5:12" ht="25.5">
      <c r="F2" s="680" t="s">
        <v>151</v>
      </c>
      <c r="G2" s="680"/>
      <c r="H2" s="680"/>
      <c r="I2" s="680"/>
      <c r="J2" s="680"/>
    </row>
    <row r="4" spans="5:12">
      <c r="F4" s="215" t="s">
        <v>152</v>
      </c>
      <c r="G4" s="216" t="s">
        <v>176</v>
      </c>
      <c r="I4" s="217" t="s">
        <v>154</v>
      </c>
      <c r="J4" s="218"/>
    </row>
    <row r="5" spans="5:12">
      <c r="F5" s="219" t="s">
        <v>107</v>
      </c>
      <c r="G5" s="220" t="s">
        <v>155</v>
      </c>
      <c r="I5" s="221" t="s">
        <v>156</v>
      </c>
      <c r="J5" s="222" t="s">
        <v>75</v>
      </c>
    </row>
    <row r="6" spans="5:12">
      <c r="F6" s="219" t="s">
        <v>105</v>
      </c>
      <c r="G6" s="220" t="s">
        <v>65</v>
      </c>
      <c r="I6" s="223" t="s">
        <v>157</v>
      </c>
      <c r="J6" s="224" t="s">
        <v>75</v>
      </c>
    </row>
    <row r="7" spans="5:12">
      <c r="F7" s="681" t="s">
        <v>158</v>
      </c>
      <c r="G7" s="683" t="s">
        <v>159</v>
      </c>
      <c r="I7" s="221" t="s">
        <v>160</v>
      </c>
      <c r="J7" s="222"/>
    </row>
    <row r="8" spans="5:12" ht="13.5" thickBot="1">
      <c r="F8" s="682"/>
      <c r="G8" s="684"/>
      <c r="I8" s="225" t="s">
        <v>161</v>
      </c>
      <c r="J8" s="226" t="s">
        <v>116</v>
      </c>
    </row>
    <row r="12" spans="5:12" ht="13.5" thickBot="1"/>
    <row r="13" spans="5:12" ht="16.5" thickBot="1">
      <c r="F13" s="685" t="s">
        <v>162</v>
      </c>
      <c r="G13" s="686"/>
      <c r="H13" s="227" t="s">
        <v>163</v>
      </c>
      <c r="I13" s="227" t="s">
        <v>164</v>
      </c>
      <c r="J13" s="228" t="s">
        <v>165</v>
      </c>
      <c r="K13" s="227" t="s">
        <v>166</v>
      </c>
    </row>
    <row r="14" spans="5:12">
      <c r="E14" s="229"/>
      <c r="F14" s="687" t="s">
        <v>167</v>
      </c>
      <c r="G14" s="688"/>
      <c r="H14" s="230"/>
      <c r="I14" s="230"/>
      <c r="J14" s="231"/>
      <c r="K14" s="232"/>
    </row>
    <row r="15" spans="5:12" ht="15">
      <c r="E15" s="233">
        <v>10</v>
      </c>
      <c r="F15" s="234" t="s">
        <v>168</v>
      </c>
      <c r="G15" s="235"/>
      <c r="H15" s="236" t="s">
        <v>169</v>
      </c>
      <c r="I15" s="237">
        <v>3840</v>
      </c>
      <c r="J15" s="61">
        <v>0</v>
      </c>
      <c r="K15" s="238">
        <f t="shared" ref="K15:K16" si="0">I15*J15</f>
        <v>0</v>
      </c>
    </row>
    <row r="16" spans="5:12" ht="15.75" thickBot="1">
      <c r="E16" s="239">
        <v>20</v>
      </c>
      <c r="F16" s="691" t="s">
        <v>177</v>
      </c>
      <c r="G16" s="692"/>
      <c r="H16" s="242" t="s">
        <v>169</v>
      </c>
      <c r="I16" s="243">
        <v>1160</v>
      </c>
      <c r="J16" s="96">
        <v>0</v>
      </c>
      <c r="K16" s="244">
        <f t="shared" si="0"/>
        <v>0</v>
      </c>
      <c r="L16" s="245">
        <f>SUM(K15:K16)</f>
        <v>0</v>
      </c>
    </row>
    <row r="17" spans="5:12" ht="13.5" thickBot="1"/>
    <row r="18" spans="5:12">
      <c r="E18" s="246"/>
      <c r="F18" s="687" t="s">
        <v>173</v>
      </c>
      <c r="G18" s="688"/>
      <c r="H18" s="247"/>
      <c r="I18" s="248"/>
      <c r="J18" s="230"/>
      <c r="K18" s="232"/>
    </row>
    <row r="19" spans="5:12" ht="15">
      <c r="E19" s="233">
        <v>50</v>
      </c>
      <c r="F19" s="234" t="s">
        <v>168</v>
      </c>
      <c r="G19" s="235"/>
      <c r="H19" s="236" t="s">
        <v>169</v>
      </c>
      <c r="I19" s="237">
        <v>3840</v>
      </c>
      <c r="J19" s="81">
        <f>J15</f>
        <v>0</v>
      </c>
      <c r="K19" s="238">
        <f>I19*J19</f>
        <v>0</v>
      </c>
    </row>
    <row r="20" spans="5:12" ht="15.75" thickBot="1">
      <c r="E20" s="239">
        <v>60</v>
      </c>
      <c r="F20" s="691" t="s">
        <v>177</v>
      </c>
      <c r="G20" s="692"/>
      <c r="H20" s="242" t="s">
        <v>169</v>
      </c>
      <c r="I20" s="243">
        <v>1160</v>
      </c>
      <c r="J20" s="95">
        <f>J16</f>
        <v>0</v>
      </c>
      <c r="K20" s="244">
        <f t="shared" ref="K20" si="1">I20*J20</f>
        <v>0</v>
      </c>
      <c r="L20" s="245">
        <f>SUM(K19:K20)</f>
        <v>0</v>
      </c>
    </row>
    <row r="24" spans="5:12" ht="13.5" thickBot="1"/>
    <row r="25" spans="5:12" ht="16.5" thickBot="1">
      <c r="F25" s="693" t="s">
        <v>174</v>
      </c>
      <c r="G25" s="694"/>
      <c r="K25" s="249">
        <f>SUM(K15:K20)</f>
        <v>0</v>
      </c>
    </row>
    <row r="26" spans="5:12" ht="13.5" thickBot="1"/>
    <row r="27" spans="5:12" ht="16.5" customHeight="1">
      <c r="F27" s="676" t="s">
        <v>175</v>
      </c>
      <c r="G27" s="677"/>
      <c r="H27" s="250">
        <v>2023</v>
      </c>
      <c r="I27" s="251">
        <f>SUM(I15:I16)</f>
        <v>5000</v>
      </c>
    </row>
    <row r="28" spans="5:12" ht="13.5" customHeight="1" thickBot="1">
      <c r="F28" s="678"/>
      <c r="G28" s="679"/>
      <c r="H28" s="250">
        <v>2024</v>
      </c>
      <c r="I28" s="252">
        <f>SUM(I19:I20)</f>
        <v>5000</v>
      </c>
    </row>
    <row r="29" spans="5:12" ht="13.5" customHeight="1">
      <c r="H29" s="250"/>
    </row>
  </sheetData>
  <sheetProtection password="EBC7" sheet="1" selectLockedCells="1"/>
  <mergeCells count="10">
    <mergeCell ref="F18:G18"/>
    <mergeCell ref="F20:G20"/>
    <mergeCell ref="F25:G25"/>
    <mergeCell ref="F27:G28"/>
    <mergeCell ref="F2:J2"/>
    <mergeCell ref="F7:F8"/>
    <mergeCell ref="G7:G8"/>
    <mergeCell ref="F13:G13"/>
    <mergeCell ref="F14:G14"/>
    <mergeCell ref="F16:G1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D48D9-568E-474D-AB90-5706BAC3B4D8}">
  <sheetPr>
    <tabColor rgb="FFFFFF00"/>
  </sheetPr>
  <dimension ref="A2:U158"/>
  <sheetViews>
    <sheetView showGridLines="0" zoomScaleNormal="100" workbookViewId="0">
      <selection activeCell="I17" sqref="I17"/>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row>
    <row r="3" spans="1:20" s="255" customFormat="1" ht="30" customHeight="1">
      <c r="C3" s="253"/>
      <c r="D3" s="253"/>
      <c r="F3" s="680" t="s">
        <v>151</v>
      </c>
      <c r="G3" s="680"/>
      <c r="H3" s="680"/>
      <c r="I3" s="680"/>
      <c r="J3" s="680"/>
      <c r="P3" s="256"/>
    </row>
    <row r="4" spans="1:20" ht="15" customHeight="1" thickBot="1">
      <c r="P4" s="257" t="s">
        <v>178</v>
      </c>
    </row>
    <row r="5" spans="1:20" ht="15" customHeight="1">
      <c r="F5" s="215" t="s">
        <v>152</v>
      </c>
      <c r="G5" s="216" t="s">
        <v>179</v>
      </c>
      <c r="I5" s="217" t="s">
        <v>154</v>
      </c>
      <c r="J5" s="218" t="s">
        <v>75</v>
      </c>
      <c r="P5" s="258">
        <v>2.8300000000000001E-3</v>
      </c>
    </row>
    <row r="6" spans="1:20" ht="15" customHeight="1">
      <c r="F6" s="219" t="s">
        <v>107</v>
      </c>
      <c r="G6" s="220">
        <v>2023</v>
      </c>
      <c r="I6" s="221" t="s">
        <v>156</v>
      </c>
      <c r="J6" s="222"/>
      <c r="P6" s="258">
        <v>5.6600000000000001E-3</v>
      </c>
    </row>
    <row r="7" spans="1:20" ht="15" customHeight="1">
      <c r="F7" s="219" t="s">
        <v>105</v>
      </c>
      <c r="G7" s="220" t="s">
        <v>65</v>
      </c>
      <c r="I7" s="223" t="s">
        <v>157</v>
      </c>
      <c r="J7" s="224" t="s">
        <v>75</v>
      </c>
      <c r="P7" s="2">
        <v>1.1310000000000001E-2</v>
      </c>
    </row>
    <row r="8" spans="1:20" ht="15" customHeight="1">
      <c r="F8" s="681" t="s">
        <v>158</v>
      </c>
      <c r="G8" s="683" t="s">
        <v>180</v>
      </c>
      <c r="I8" s="221" t="s">
        <v>160</v>
      </c>
      <c r="J8" s="222"/>
      <c r="P8" s="2">
        <v>1.414E-2</v>
      </c>
    </row>
    <row r="9" spans="1:20" ht="15" customHeight="1" thickBot="1">
      <c r="F9" s="682"/>
      <c r="G9" s="684"/>
      <c r="I9" s="225" t="s">
        <v>161</v>
      </c>
      <c r="J9" s="226" t="s">
        <v>116</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183</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67">
        <v>29.736000000000001</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67">
        <v>45.787999999999997</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67">
        <v>41.686</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67">
        <v>155.06399999999999</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67">
        <v>38.777999999999999</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67">
        <v>0</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67">
        <v>311.05200000000002</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67">
        <v>0</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9.357800000000001</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311.05200000000002</v>
      </c>
      <c r="H26" s="286"/>
      <c r="I26" s="287">
        <f>IF(ISERROR(G26/L25),0,G26/L25)</f>
        <v>0</v>
      </c>
      <c r="J26" s="286"/>
      <c r="K26" s="286"/>
      <c r="L26" s="288"/>
      <c r="M26" s="289"/>
      <c r="N26" s="288"/>
      <c r="O26" s="123"/>
      <c r="Q26" s="123"/>
      <c r="R26" s="123"/>
      <c r="S26" s="123"/>
      <c r="T26" s="123"/>
    </row>
    <row r="27" spans="1:20" s="254" customFormat="1" ht="15" hidden="1" customHeight="1" thickBot="1">
      <c r="A27" s="123"/>
      <c r="B27" s="127"/>
      <c r="C27" s="253"/>
      <c r="D27" s="253"/>
      <c r="E27" s="265"/>
      <c r="F27" s="279"/>
      <c r="G27" s="290"/>
      <c r="H27" s="265"/>
      <c r="I27" s="265"/>
      <c r="J27" s="291"/>
      <c r="K27" s="265"/>
      <c r="L27" s="288"/>
      <c r="M27" s="289"/>
      <c r="N27" s="288"/>
      <c r="O27" s="123"/>
      <c r="Q27" s="123"/>
      <c r="R27" s="123"/>
      <c r="S27" s="123"/>
      <c r="T27" s="123"/>
    </row>
    <row r="28" spans="1:20" s="254" customFormat="1" ht="23.1" hidden="1" customHeight="1">
      <c r="A28" s="123"/>
      <c r="B28" s="127"/>
      <c r="C28" s="706" t="s">
        <v>204</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hidden="1" customHeight="1">
      <c r="A29" s="123"/>
      <c r="B29" s="127"/>
      <c r="C29" s="708"/>
      <c r="D29" s="709"/>
      <c r="E29" s="696"/>
      <c r="F29" s="716"/>
      <c r="G29" s="266" t="s">
        <v>205</v>
      </c>
      <c r="H29" s="294">
        <v>0</v>
      </c>
      <c r="I29" s="268">
        <v>0</v>
      </c>
      <c r="J29" s="269">
        <f>IF(ISERROR(H29/ROUND(I29,2)),0,H29/ROUND(I29,2))</f>
        <v>0</v>
      </c>
      <c r="K29" s="265"/>
      <c r="L29" s="292"/>
      <c r="M29" s="293"/>
      <c r="N29" s="292"/>
      <c r="O29" s="123"/>
      <c r="Q29" s="123"/>
      <c r="R29" s="123"/>
      <c r="S29" s="123"/>
      <c r="T29" s="123"/>
    </row>
    <row r="30" spans="1:20" s="254" customFormat="1" ht="15" hidden="1" customHeight="1" thickBot="1">
      <c r="A30" s="123"/>
      <c r="B30" s="127"/>
      <c r="C30" s="710"/>
      <c r="D30" s="711"/>
      <c r="E30" s="697"/>
      <c r="F30" s="719"/>
      <c r="G30" s="275" t="s">
        <v>207</v>
      </c>
      <c r="H30" s="294">
        <v>0</v>
      </c>
      <c r="I30" s="295">
        <v>0</v>
      </c>
      <c r="J30" s="277">
        <f>IF(ISERROR(H30/ROUND(I30,2)),0,H30/ROUND(I30,2))</f>
        <v>0</v>
      </c>
      <c r="K30" s="265"/>
      <c r="L30" s="292"/>
      <c r="M30" s="293"/>
      <c r="N30" s="292"/>
      <c r="O30" s="123"/>
      <c r="Q30" s="123"/>
      <c r="R30" s="123"/>
      <c r="S30" s="123"/>
      <c r="T30" s="123"/>
    </row>
    <row r="31" spans="1:20" s="254" customFormat="1" ht="15" hidden="1"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hidden="1" customHeight="1" thickBot="1">
      <c r="A32" s="123"/>
      <c r="B32" s="127"/>
      <c r="C32" s="253"/>
      <c r="D32" s="253"/>
      <c r="E32" s="265"/>
      <c r="F32" s="279"/>
      <c r="G32" s="285">
        <f>H29</f>
        <v>0</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hidden="1" customHeight="1">
      <c r="A40" s="123"/>
      <c r="B40" s="127"/>
      <c r="C40" s="706" t="s">
        <v>204</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hidden="1" customHeight="1">
      <c r="A41" s="123"/>
      <c r="B41" s="127"/>
      <c r="C41" s="708"/>
      <c r="D41" s="709"/>
      <c r="E41" s="696"/>
      <c r="F41" s="724"/>
      <c r="G41" s="301" t="s">
        <v>212</v>
      </c>
      <c r="H41" s="267">
        <v>0</v>
      </c>
      <c r="I41" s="302">
        <v>0</v>
      </c>
      <c r="J41" s="269">
        <f>IF(ISERROR(H41/ROUND(I41,3)),0,H41/ROUND(I41,3))</f>
        <v>0</v>
      </c>
      <c r="K41" s="265"/>
      <c r="L41" s="292"/>
      <c r="M41" s="293"/>
      <c r="N41" s="292"/>
      <c r="O41" s="123"/>
      <c r="Q41" s="123"/>
      <c r="R41" s="123"/>
      <c r="S41" s="123"/>
      <c r="T41" s="123"/>
    </row>
    <row r="42" spans="1:20" s="254" customFormat="1" ht="15" hidden="1" customHeight="1">
      <c r="A42" s="123"/>
      <c r="B42" s="127"/>
      <c r="C42" s="708"/>
      <c r="D42" s="709"/>
      <c r="E42" s="696"/>
      <c r="F42" s="725"/>
      <c r="G42" s="303" t="s">
        <v>210</v>
      </c>
      <c r="H42" s="267">
        <v>0</v>
      </c>
      <c r="I42" s="304">
        <v>0</v>
      </c>
      <c r="J42" s="269">
        <f>IF(ISERROR(H42/ROUND(I42,3)),0,H42/ROUND(I42,3))</f>
        <v>0</v>
      </c>
      <c r="K42" s="265"/>
      <c r="L42" s="292"/>
      <c r="M42" s="293"/>
      <c r="N42" s="292"/>
      <c r="O42" s="123"/>
      <c r="Q42" s="123"/>
      <c r="R42" s="123"/>
      <c r="S42" s="123"/>
      <c r="T42" s="123"/>
    </row>
    <row r="43" spans="1:20" s="254" customFormat="1" ht="15" hidden="1" customHeight="1" thickBot="1">
      <c r="A43" s="123"/>
      <c r="B43" s="127"/>
      <c r="C43" s="710"/>
      <c r="D43" s="711"/>
      <c r="E43" s="697"/>
      <c r="F43" s="305"/>
      <c r="G43" s="306" t="s">
        <v>213</v>
      </c>
      <c r="H43" s="307">
        <v>0</v>
      </c>
      <c r="I43" s="308">
        <v>0</v>
      </c>
      <c r="J43" s="277">
        <f>IF(ISERROR(H43/ROUND(I43,3)),0,H43/ROUND(I43,3))</f>
        <v>0</v>
      </c>
      <c r="K43" s="265"/>
      <c r="L43" s="292"/>
      <c r="M43" s="293"/>
      <c r="N43" s="292"/>
      <c r="O43" s="123"/>
      <c r="Q43" s="123"/>
      <c r="R43" s="123"/>
      <c r="S43" s="123"/>
      <c r="T43" s="123"/>
    </row>
    <row r="44" spans="1:20" s="254" customFormat="1" ht="15" hidden="1"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hidden="1" customHeight="1" thickBot="1">
      <c r="A45" s="123"/>
      <c r="B45" s="127"/>
      <c r="C45" s="253"/>
      <c r="D45" s="253"/>
      <c r="E45" s="265"/>
      <c r="F45" s="279"/>
      <c r="G45" s="285">
        <f>H41</f>
        <v>0</v>
      </c>
      <c r="H45" s="286"/>
      <c r="I45" s="287">
        <f>IF(ISERROR(G45/L44),0,G45/L44)</f>
        <v>0</v>
      </c>
      <c r="J45" s="286"/>
      <c r="K45" s="286"/>
      <c r="L45" s="310"/>
      <c r="M45" s="311"/>
      <c r="N45" s="310"/>
      <c r="O45" s="123"/>
      <c r="Q45" s="123"/>
      <c r="R45" s="123"/>
      <c r="S45" s="123"/>
      <c r="T45" s="123"/>
    </row>
    <row r="46" spans="1:20" s="254" customFormat="1" ht="15" hidden="1" customHeight="1" thickBot="1">
      <c r="A46" s="123"/>
      <c r="B46" s="127"/>
      <c r="C46" s="253"/>
      <c r="D46" s="253"/>
      <c r="E46" s="265"/>
      <c r="F46" s="279"/>
      <c r="G46" s="312"/>
      <c r="H46" s="286"/>
      <c r="I46" s="286"/>
      <c r="J46" s="286"/>
      <c r="K46" s="286"/>
      <c r="L46" s="310"/>
      <c r="M46" s="311"/>
      <c r="N46" s="310"/>
      <c r="O46" s="123"/>
      <c r="Q46" s="123"/>
      <c r="R46" s="123"/>
      <c r="S46" s="123"/>
      <c r="T46" s="123"/>
    </row>
    <row r="47" spans="1:20"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row>
    <row r="49" spans="1:20"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row>
    <row r="50" spans="1:20"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row>
    <row r="51" spans="1:20"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row>
    <row r="52" spans="1:20"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row>
    <row r="53" spans="1:20"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row>
    <row r="58" spans="1:20"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row>
    <row r="59" spans="1:20"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row>
    <row r="60" spans="1:20"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row>
    <row r="61" spans="1:20" s="254" customFormat="1" ht="15" hidden="1"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19</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311</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667</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311.05200000000002</v>
      </c>
      <c r="I74" s="292"/>
      <c r="J74" s="330">
        <f>IFERROR(H74/J73,0)</f>
        <v>0</v>
      </c>
      <c r="K74" s="732" t="s">
        <v>228</v>
      </c>
      <c r="L74" s="733"/>
      <c r="M74" s="128"/>
      <c r="N74" s="123"/>
      <c r="O74" s="123"/>
      <c r="Q74" s="123"/>
      <c r="R74" s="123"/>
      <c r="S74" s="123"/>
      <c r="T74" s="123"/>
    </row>
    <row r="75" spans="1:20" s="254" customFormat="1" ht="15"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hidden="1" customHeight="1">
      <c r="A77" s="123"/>
      <c r="B77" s="703" t="s">
        <v>229</v>
      </c>
      <c r="C77" s="704"/>
      <c r="D77" s="704"/>
      <c r="E77" s="704"/>
      <c r="F77" s="704"/>
      <c r="G77" s="704"/>
      <c r="H77" s="704"/>
      <c r="I77" s="704"/>
      <c r="J77" s="704"/>
      <c r="K77" s="704"/>
      <c r="L77" s="704"/>
      <c r="M77" s="705"/>
      <c r="N77" s="260"/>
      <c r="O77" s="123"/>
      <c r="Q77" s="123"/>
      <c r="R77" s="123"/>
      <c r="S77" s="123"/>
      <c r="T77" s="123"/>
    </row>
    <row r="78" spans="1:20" ht="15" hidden="1" customHeight="1" thickBot="1">
      <c r="B78" s="127"/>
      <c r="M78" s="128"/>
    </row>
    <row r="79" spans="1:20" ht="15" hidden="1" customHeight="1" thickBot="1">
      <c r="B79" s="127"/>
      <c r="G79" s="331" t="s">
        <v>230</v>
      </c>
      <c r="H79" s="12">
        <v>0</v>
      </c>
      <c r="M79" s="128"/>
    </row>
    <row r="80" spans="1:20"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734" t="s">
        <v>241</v>
      </c>
      <c r="H100" s="735"/>
      <c r="I100" s="736"/>
      <c r="J100" s="101">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352" t="s">
        <v>205</v>
      </c>
      <c r="J104" s="353" t="s">
        <v>209</v>
      </c>
      <c r="K104" s="353" t="s">
        <v>245</v>
      </c>
      <c r="L104" s="352" t="s">
        <v>246</v>
      </c>
      <c r="M104" s="740" t="s">
        <v>215</v>
      </c>
      <c r="N104" s="741"/>
      <c r="O104" s="353" t="str">
        <f>IF(G58=0,"Autre mode",G58)</f>
        <v>Autre mode</v>
      </c>
      <c r="P104" s="354" t="s">
        <v>247</v>
      </c>
      <c r="Q104" s="351" t="s">
        <v>166</v>
      </c>
    </row>
    <row r="105" spans="2:21" ht="15" customHeight="1">
      <c r="B105" s="742" t="s">
        <v>36</v>
      </c>
      <c r="C105" s="743"/>
      <c r="D105" s="743"/>
      <c r="E105" s="743"/>
      <c r="F105" s="743"/>
      <c r="G105" s="78">
        <v>0</v>
      </c>
      <c r="H105" s="355">
        <f>$L$25</f>
        <v>0</v>
      </c>
      <c r="I105" s="356">
        <f>$L$31</f>
        <v>0</v>
      </c>
      <c r="J105" s="357">
        <f>$L$37</f>
        <v>0</v>
      </c>
      <c r="K105" s="357">
        <f>IFERROR((H42/H41)*J41+J42,0)</f>
        <v>0</v>
      </c>
      <c r="L105" s="356">
        <f>IFERROR((H43/H41)*J41+J43,0)</f>
        <v>0</v>
      </c>
      <c r="M105" s="744">
        <f>$L$53</f>
        <v>0</v>
      </c>
      <c r="N105" s="745"/>
      <c r="O105" s="358">
        <f>$L$59</f>
        <v>0</v>
      </c>
      <c r="P105" s="359">
        <v>1</v>
      </c>
      <c r="Q105" s="102">
        <f>(G105*(H105+I105+J105+K105+L105+M105+O105))</f>
        <v>0</v>
      </c>
      <c r="T105" s="327"/>
      <c r="U105" s="327"/>
    </row>
    <row r="106" spans="2:21" ht="15" customHeight="1">
      <c r="B106" s="746" t="s">
        <v>248</v>
      </c>
      <c r="C106" s="747"/>
      <c r="D106" s="747"/>
      <c r="E106" s="747"/>
      <c r="F106" s="747"/>
      <c r="G106" s="79">
        <v>0</v>
      </c>
      <c r="H106" s="360">
        <f>H105*$P106</f>
        <v>0</v>
      </c>
      <c r="I106" s="361">
        <f>I105*$P106</f>
        <v>0</v>
      </c>
      <c r="J106" s="361">
        <f>J105*$P106</f>
        <v>0</v>
      </c>
      <c r="K106" s="361">
        <f>K105*$P106</f>
        <v>0</v>
      </c>
      <c r="L106" s="361">
        <f>L105*$P106</f>
        <v>0</v>
      </c>
      <c r="M106" s="728">
        <f>M105*P106</f>
        <v>0</v>
      </c>
      <c r="N106" s="729"/>
      <c r="O106" s="361">
        <f t="shared" ref="O106" si="0">O105*$P106</f>
        <v>0</v>
      </c>
      <c r="P106" s="362">
        <f>H90</f>
        <v>0</v>
      </c>
      <c r="Q106" s="102">
        <f t="shared" ref="Q106:Q111" si="1">(G106*(H106+I106+J106+K106+L106+M106+O106))</f>
        <v>0</v>
      </c>
      <c r="T106" s="327"/>
      <c r="U106" s="327"/>
    </row>
    <row r="107" spans="2:21" ht="15" customHeight="1">
      <c r="B107" s="726" t="s">
        <v>38</v>
      </c>
      <c r="C107" s="727"/>
      <c r="D107" s="727"/>
      <c r="E107" s="727"/>
      <c r="F107" s="727"/>
      <c r="G107" s="79">
        <v>0</v>
      </c>
      <c r="H107" s="360">
        <f>H105+H106</f>
        <v>0</v>
      </c>
      <c r="I107" s="361">
        <f t="shared" ref="I107:J107" si="2">I105+I106</f>
        <v>0</v>
      </c>
      <c r="J107" s="363">
        <f t="shared" si="2"/>
        <v>0</v>
      </c>
      <c r="K107" s="363">
        <f>K105+K106</f>
        <v>0</v>
      </c>
      <c r="L107" s="363">
        <f>L105+L106</f>
        <v>0</v>
      </c>
      <c r="M107" s="728">
        <f>M105+M106</f>
        <v>0</v>
      </c>
      <c r="N107" s="729"/>
      <c r="O107" s="361">
        <f t="shared" ref="O107" si="3">O105+O106</f>
        <v>0</v>
      </c>
      <c r="P107" s="364">
        <v>1</v>
      </c>
      <c r="Q107" s="102">
        <f t="shared" si="1"/>
        <v>0</v>
      </c>
      <c r="T107" s="327"/>
      <c r="U107" s="327"/>
    </row>
    <row r="108" spans="2:21" ht="15" customHeight="1">
      <c r="B108" s="726" t="s">
        <v>39</v>
      </c>
      <c r="C108" s="727"/>
      <c r="D108" s="727"/>
      <c r="E108" s="727"/>
      <c r="F108" s="727"/>
      <c r="G108" s="79">
        <v>0</v>
      </c>
      <c r="H108" s="360">
        <f t="shared" ref="H108" si="4">$L$25</f>
        <v>0</v>
      </c>
      <c r="I108" s="365">
        <f t="shared" ref="I108" si="5">$L$31</f>
        <v>0</v>
      </c>
      <c r="J108" s="366"/>
      <c r="K108" s="366"/>
      <c r="L108" s="366"/>
      <c r="M108" s="749">
        <f t="shared" ref="M108" si="6">$L$53</f>
        <v>0</v>
      </c>
      <c r="N108" s="729"/>
      <c r="O108" s="367">
        <f>O105</f>
        <v>0</v>
      </c>
      <c r="P108" s="364">
        <v>1</v>
      </c>
      <c r="Q108" s="102">
        <f t="shared" si="1"/>
        <v>0</v>
      </c>
      <c r="T108" s="327"/>
      <c r="U108" s="327"/>
    </row>
    <row r="109" spans="2:21" ht="15" customHeight="1">
      <c r="B109" s="726" t="s">
        <v>40</v>
      </c>
      <c r="C109" s="727"/>
      <c r="D109" s="727"/>
      <c r="E109" s="727"/>
      <c r="F109" s="727"/>
      <c r="G109" s="79">
        <v>0</v>
      </c>
      <c r="H109" s="360">
        <f>H105*$P109</f>
        <v>0</v>
      </c>
      <c r="I109" s="361">
        <f>I105*$P109</f>
        <v>0</v>
      </c>
      <c r="J109" s="361">
        <f>J105*1</f>
        <v>0</v>
      </c>
      <c r="K109" s="361">
        <f>K105*1</f>
        <v>0</v>
      </c>
      <c r="L109" s="361">
        <f>L105*1</f>
        <v>0</v>
      </c>
      <c r="M109" s="728">
        <f>M105*P109</f>
        <v>0</v>
      </c>
      <c r="N109" s="729"/>
      <c r="O109" s="361">
        <f>O105*$P109</f>
        <v>0</v>
      </c>
      <c r="P109" s="364">
        <v>0.13</v>
      </c>
      <c r="Q109" s="102">
        <f t="shared" si="1"/>
        <v>0</v>
      </c>
      <c r="T109" s="327"/>
      <c r="U109" s="327"/>
    </row>
    <row r="110" spans="2:21" ht="15" customHeight="1">
      <c r="B110" s="750" t="s">
        <v>249</v>
      </c>
      <c r="C110" s="751"/>
      <c r="D110" s="751"/>
      <c r="E110" s="751"/>
      <c r="F110" s="751"/>
      <c r="G110" s="24">
        <v>0</v>
      </c>
      <c r="H110" s="368">
        <f>H107</f>
        <v>0</v>
      </c>
      <c r="I110" s="363">
        <f t="shared" ref="I110:L110" si="7">I107</f>
        <v>0</v>
      </c>
      <c r="J110" s="363">
        <f t="shared" si="7"/>
        <v>0</v>
      </c>
      <c r="K110" s="363">
        <f t="shared" si="7"/>
        <v>0</v>
      </c>
      <c r="L110" s="363">
        <f t="shared" si="7"/>
        <v>0</v>
      </c>
      <c r="M110" s="752">
        <f>M107</f>
        <v>0</v>
      </c>
      <c r="N110" s="753"/>
      <c r="O110" s="363">
        <f t="shared" ref="O110" si="8">O107</f>
        <v>0</v>
      </c>
      <c r="P110" s="369"/>
      <c r="Q110" s="102">
        <f t="shared" si="1"/>
        <v>0</v>
      </c>
      <c r="T110" s="327"/>
      <c r="U110" s="327"/>
    </row>
    <row r="111" spans="2:21" ht="15" customHeight="1" thickBot="1">
      <c r="B111" s="754" t="s">
        <v>240</v>
      </c>
      <c r="C111" s="755"/>
      <c r="D111" s="755"/>
      <c r="E111" s="755"/>
      <c r="F111" s="755"/>
      <c r="G111" s="80">
        <v>0</v>
      </c>
      <c r="H111" s="370">
        <f>H107</f>
        <v>0</v>
      </c>
      <c r="I111" s="371">
        <f t="shared" ref="I111:L111" si="9">I107</f>
        <v>0</v>
      </c>
      <c r="J111" s="371">
        <f t="shared" si="9"/>
        <v>0</v>
      </c>
      <c r="K111" s="371">
        <f t="shared" si="9"/>
        <v>0</v>
      </c>
      <c r="L111" s="371">
        <f t="shared" si="9"/>
        <v>0</v>
      </c>
      <c r="M111" s="756">
        <f>M107</f>
        <v>0</v>
      </c>
      <c r="N111" s="757"/>
      <c r="O111" s="371">
        <f t="shared" ref="O111" si="10">O107</f>
        <v>0</v>
      </c>
      <c r="P111" s="372"/>
      <c r="Q111" s="102">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15" customHeight="1" thickBot="1">
      <c r="F115" s="265"/>
      <c r="G115" s="279"/>
      <c r="H115" s="377" t="s">
        <v>244</v>
      </c>
      <c r="I115" s="378" t="s">
        <v>205</v>
      </c>
      <c r="J115" s="379" t="s">
        <v>209</v>
      </c>
      <c r="K115" s="353" t="s">
        <v>245</v>
      </c>
      <c r="L115" s="352" t="s">
        <v>246</v>
      </c>
      <c r="M115" s="760" t="s">
        <v>215</v>
      </c>
      <c r="N115" s="761"/>
      <c r="O115" s="380" t="str">
        <f>O104</f>
        <v>Autre mode</v>
      </c>
      <c r="P115" s="381"/>
    </row>
    <row r="116" spans="2:17" ht="15" customHeight="1">
      <c r="B116" s="762" t="s">
        <v>251</v>
      </c>
      <c r="C116" s="763"/>
      <c r="D116" s="763"/>
      <c r="E116" s="763"/>
      <c r="F116" s="763"/>
      <c r="G116" s="25"/>
      <c r="H116" s="382">
        <f t="shared" ref="H116:M116" si="11">IFERROR(($J$100/$H$128)*H123,0)</f>
        <v>0</v>
      </c>
      <c r="I116" s="383">
        <f t="shared" si="11"/>
        <v>0</v>
      </c>
      <c r="J116" s="383">
        <f t="shared" si="11"/>
        <v>0</v>
      </c>
      <c r="K116" s="384">
        <f t="shared" si="11"/>
        <v>0</v>
      </c>
      <c r="L116" s="384">
        <f t="shared" si="11"/>
        <v>0</v>
      </c>
      <c r="M116" s="764">
        <f t="shared" si="11"/>
        <v>0</v>
      </c>
      <c r="N116" s="764"/>
      <c r="O116" s="385">
        <f>IFERROR(($J$100/$H$128)*O123,0)</f>
        <v>0</v>
      </c>
      <c r="P116" s="386"/>
    </row>
    <row r="117" spans="2:17" ht="15" customHeight="1">
      <c r="B117" s="765" t="s">
        <v>252</v>
      </c>
      <c r="C117" s="766"/>
      <c r="D117" s="766"/>
      <c r="E117" s="766"/>
      <c r="F117" s="766"/>
      <c r="G117" s="387"/>
      <c r="H117" s="388">
        <f>SUMPRODUCT($G$105:$G$111,H105:H111)</f>
        <v>0</v>
      </c>
      <c r="I117" s="389">
        <f t="shared" ref="I117:M117" si="12">SUMPRODUCT($G$105:$G$111,I105:I111)</f>
        <v>0</v>
      </c>
      <c r="J117" s="389">
        <f t="shared" si="12"/>
        <v>0</v>
      </c>
      <c r="K117" s="389">
        <f>SUMPRODUCT($G$105:$G$111,K105:K111)</f>
        <v>0</v>
      </c>
      <c r="L117" s="389">
        <f>SUMPRODUCT($G$105:$G$111,L105:L111)</f>
        <v>0</v>
      </c>
      <c r="M117" s="767">
        <f t="shared" si="12"/>
        <v>0</v>
      </c>
      <c r="N117" s="767"/>
      <c r="O117" s="390">
        <f t="shared" ref="O117" si="13">SUMPRODUCT($G$105:$G$111,O105:O111)</f>
        <v>0</v>
      </c>
      <c r="P117" s="391"/>
    </row>
    <row r="118" spans="2:17" ht="15" customHeight="1">
      <c r="B118" s="765" t="s">
        <v>253</v>
      </c>
      <c r="C118" s="766"/>
      <c r="D118" s="766"/>
      <c r="E118" s="766"/>
      <c r="F118" s="766"/>
      <c r="G118" s="26">
        <v>0</v>
      </c>
      <c r="H118" s="388">
        <f t="shared" ref="H118:M118" si="14">(H116+H117)*$G$118</f>
        <v>0</v>
      </c>
      <c r="I118" s="389">
        <f t="shared" si="14"/>
        <v>0</v>
      </c>
      <c r="J118" s="389">
        <f t="shared" si="14"/>
        <v>0</v>
      </c>
      <c r="K118" s="389">
        <f t="shared" si="14"/>
        <v>0</v>
      </c>
      <c r="L118" s="389">
        <f t="shared" si="14"/>
        <v>0</v>
      </c>
      <c r="M118" s="767">
        <f t="shared" si="14"/>
        <v>0</v>
      </c>
      <c r="N118" s="767"/>
      <c r="O118" s="390">
        <f>(O116+O117)*$G$118</f>
        <v>0</v>
      </c>
      <c r="P118" s="391"/>
    </row>
    <row r="119" spans="2:17" ht="15" customHeight="1">
      <c r="B119" s="765" t="s">
        <v>254</v>
      </c>
      <c r="C119" s="766"/>
      <c r="D119" s="766"/>
      <c r="E119" s="766"/>
      <c r="F119" s="766"/>
      <c r="G119" s="392"/>
      <c r="H119" s="388">
        <f>H116+H117+H118</f>
        <v>0</v>
      </c>
      <c r="I119" s="389">
        <f t="shared" ref="I119:O119" si="15">I116+I117+I118</f>
        <v>0</v>
      </c>
      <c r="J119" s="389">
        <f t="shared" si="15"/>
        <v>0</v>
      </c>
      <c r="K119" s="389">
        <f>K116+K117+K118</f>
        <v>0</v>
      </c>
      <c r="L119" s="389">
        <f>L116+L117+L118</f>
        <v>0</v>
      </c>
      <c r="M119" s="767">
        <f t="shared" si="15"/>
        <v>0</v>
      </c>
      <c r="N119" s="767"/>
      <c r="O119" s="390">
        <f t="shared" si="15"/>
        <v>0</v>
      </c>
      <c r="P119" s="391"/>
    </row>
    <row r="120" spans="2:17" ht="15" customHeight="1">
      <c r="B120" s="765" t="s">
        <v>255</v>
      </c>
      <c r="C120" s="766"/>
      <c r="D120" s="766"/>
      <c r="E120" s="766"/>
      <c r="F120" s="766"/>
      <c r="G120" s="27">
        <v>0</v>
      </c>
      <c r="H120" s="388">
        <f>H119*G120</f>
        <v>0</v>
      </c>
      <c r="I120" s="389">
        <f>I119*G120</f>
        <v>0</v>
      </c>
      <c r="J120" s="389">
        <f>J119*G120</f>
        <v>0</v>
      </c>
      <c r="K120" s="393">
        <f>K119*G120</f>
        <v>0</v>
      </c>
      <c r="L120" s="393">
        <f>L119*G120</f>
        <v>0</v>
      </c>
      <c r="M120" s="767">
        <f>+M119*G120</f>
        <v>0</v>
      </c>
      <c r="N120" s="767"/>
      <c r="O120" s="394">
        <f>+O119*G120</f>
        <v>0</v>
      </c>
      <c r="P120" s="391"/>
    </row>
    <row r="121" spans="2:17" ht="15" customHeight="1">
      <c r="B121" s="765" t="s">
        <v>166</v>
      </c>
      <c r="C121" s="766"/>
      <c r="D121" s="766"/>
      <c r="E121" s="766"/>
      <c r="F121" s="766"/>
      <c r="G121" s="395"/>
      <c r="H121" s="388">
        <f t="shared" ref="H121:M121" si="16">SUM(H119:H120)</f>
        <v>0</v>
      </c>
      <c r="I121" s="389">
        <f t="shared" si="16"/>
        <v>0</v>
      </c>
      <c r="J121" s="389">
        <f t="shared" si="16"/>
        <v>0</v>
      </c>
      <c r="K121" s="393">
        <f t="shared" si="16"/>
        <v>0</v>
      </c>
      <c r="L121" s="393">
        <f t="shared" si="16"/>
        <v>0</v>
      </c>
      <c r="M121" s="767">
        <f t="shared" si="16"/>
        <v>0</v>
      </c>
      <c r="N121" s="767"/>
      <c r="O121" s="394">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397">
        <f t="shared" si="18"/>
        <v>0</v>
      </c>
      <c r="J122" s="397">
        <f t="shared" si="18"/>
        <v>0</v>
      </c>
      <c r="K122" s="397">
        <f t="shared" si="18"/>
        <v>0</v>
      </c>
      <c r="L122" s="397">
        <f t="shared" si="18"/>
        <v>0</v>
      </c>
      <c r="M122" s="770">
        <f t="shared" si="18"/>
        <v>0</v>
      </c>
      <c r="N122" s="770"/>
      <c r="O122" s="398">
        <f>IFERROR((O110/SUM($H$110:$O$110))*$G$122,0)</f>
        <v>0</v>
      </c>
      <c r="P122" s="399"/>
    </row>
    <row r="123" spans="2:17" ht="15" customHeight="1">
      <c r="B123" s="771" t="s">
        <v>257</v>
      </c>
      <c r="C123" s="772"/>
      <c r="D123" s="772"/>
      <c r="E123" s="772"/>
      <c r="F123" s="772"/>
      <c r="G123" s="773"/>
      <c r="H123" s="60">
        <f>G26</f>
        <v>311.05200000000002</v>
      </c>
      <c r="I123" s="106">
        <f>G32</f>
        <v>0</v>
      </c>
      <c r="J123" s="106">
        <f>G38</f>
        <v>0</v>
      </c>
      <c r="K123" s="106">
        <f>H42</f>
        <v>0</v>
      </c>
      <c r="L123" s="106">
        <f>H43</f>
        <v>0</v>
      </c>
      <c r="M123" s="774">
        <f>G54</f>
        <v>0</v>
      </c>
      <c r="N123" s="774"/>
      <c r="O123" s="106">
        <f>G60</f>
        <v>0</v>
      </c>
    </row>
    <row r="124" spans="2:17" ht="15" customHeight="1">
      <c r="B124" s="775" t="s">
        <v>258</v>
      </c>
      <c r="C124" s="776"/>
      <c r="D124" s="776"/>
      <c r="E124" s="776"/>
      <c r="F124" s="776"/>
      <c r="G124" s="777"/>
      <c r="H124" s="29">
        <f t="shared" ref="H124:M124" si="19">SUM(H121:H122)</f>
        <v>0</v>
      </c>
      <c r="I124" s="107">
        <f t="shared" si="19"/>
        <v>0</v>
      </c>
      <c r="J124" s="107">
        <f t="shared" si="19"/>
        <v>0</v>
      </c>
      <c r="K124" s="99">
        <f t="shared" si="19"/>
        <v>0</v>
      </c>
      <c r="L124" s="99">
        <f t="shared" si="19"/>
        <v>0</v>
      </c>
      <c r="M124" s="778">
        <f t="shared" si="19"/>
        <v>0</v>
      </c>
      <c r="N124" s="778"/>
      <c r="O124" s="107">
        <f>O121+O122</f>
        <v>0</v>
      </c>
    </row>
    <row r="125" spans="2:17" ht="15" customHeight="1" thickBot="1">
      <c r="B125" s="779" t="s">
        <v>259</v>
      </c>
      <c r="C125" s="780"/>
      <c r="D125" s="780"/>
      <c r="E125" s="780"/>
      <c r="F125" s="780"/>
      <c r="G125" s="781"/>
      <c r="H125" s="32">
        <f t="shared" ref="H125:M125" si="20">IF(ISERROR(H124/H123),0,H124/H123)</f>
        <v>0</v>
      </c>
      <c r="I125" s="108">
        <f t="shared" si="20"/>
        <v>0</v>
      </c>
      <c r="J125" s="108">
        <f t="shared" si="20"/>
        <v>0</v>
      </c>
      <c r="K125" s="100">
        <f t="shared" si="20"/>
        <v>0</v>
      </c>
      <c r="L125" s="100">
        <f t="shared" si="20"/>
        <v>0</v>
      </c>
      <c r="M125" s="782">
        <f t="shared" si="20"/>
        <v>0</v>
      </c>
      <c r="N125" s="782"/>
      <c r="O125" s="108">
        <f>IFERROR(O124/O123,0)</f>
        <v>0</v>
      </c>
    </row>
    <row r="127" spans="2:17" ht="15" customHeight="1" thickBot="1"/>
    <row r="128" spans="2:17" ht="15" customHeight="1" thickBot="1">
      <c r="B128" s="676" t="s">
        <v>260</v>
      </c>
      <c r="C128" s="786"/>
      <c r="D128" s="786"/>
      <c r="E128" s="786"/>
      <c r="F128" s="786"/>
      <c r="G128" s="677"/>
      <c r="H128" s="35">
        <f>H74</f>
        <v>311.05200000000002</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hidden="1"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c r="M136" s="288"/>
      <c r="N136" s="288"/>
      <c r="O136" s="288"/>
      <c r="P136" s="403"/>
    </row>
    <row r="137" spans="2:17" ht="15" customHeight="1" thickBot="1">
      <c r="F137" s="265"/>
    </row>
    <row r="138" spans="2:17" ht="15" hidden="1" customHeight="1" thickBot="1">
      <c r="B138" s="783" t="s">
        <v>261</v>
      </c>
      <c r="C138" s="784"/>
      <c r="D138" s="784"/>
      <c r="E138" s="784"/>
      <c r="F138" s="784"/>
      <c r="G138" s="785"/>
      <c r="H138" s="36">
        <f>H129</f>
        <v>0</v>
      </c>
    </row>
    <row r="139" spans="2:17" ht="15" hidden="1" customHeight="1" thickBot="1">
      <c r="B139" s="783" t="s">
        <v>263</v>
      </c>
      <c r="C139" s="784"/>
      <c r="D139" s="784"/>
      <c r="E139" s="784"/>
      <c r="F139" s="784"/>
      <c r="G139" s="785"/>
      <c r="H139" s="36">
        <f>H79</f>
        <v>0</v>
      </c>
    </row>
    <row r="140" spans="2:17" ht="15" customHeight="1" thickBot="1">
      <c r="B140" s="783" t="s">
        <v>174</v>
      </c>
      <c r="C140" s="784"/>
      <c r="D140" s="784"/>
      <c r="E140" s="784"/>
      <c r="F140" s="784"/>
      <c r="G140" s="785"/>
      <c r="H140" s="36">
        <f>H138+H139</f>
        <v>0</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B140:G140"/>
    <mergeCell ref="B128:G128"/>
    <mergeCell ref="B129:G129"/>
    <mergeCell ref="B130:G130"/>
    <mergeCell ref="B135:M135"/>
    <mergeCell ref="B138:G138"/>
    <mergeCell ref="B139:G139"/>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B38CA5DE-19E1-4E89-9F28-0838558B7280}"/>
  </dataValidations>
  <pageMargins left="0.7" right="0.7" top="0.75" bottom="0.75" header="0.3" footer="0.3"/>
  <pageSetup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65660-F0A0-49EE-A71B-A763D502503E}">
  <sheetPr>
    <tabColor rgb="FFFFFF00"/>
  </sheetPr>
  <dimension ref="A2:U158"/>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c r="G2" s="197"/>
    </row>
    <row r="3" spans="1:20" s="255" customFormat="1" ht="30" customHeight="1">
      <c r="C3" s="253"/>
      <c r="D3" s="253"/>
      <c r="F3" s="680" t="s">
        <v>151</v>
      </c>
      <c r="G3" s="680"/>
      <c r="H3" s="680"/>
      <c r="I3" s="680"/>
      <c r="J3" s="680"/>
      <c r="P3" s="256"/>
    </row>
    <row r="4" spans="1:20" ht="15" customHeight="1" thickBot="1">
      <c r="P4" s="257" t="s">
        <v>178</v>
      </c>
    </row>
    <row r="5" spans="1:20" ht="15" customHeight="1">
      <c r="F5" s="215" t="s">
        <v>152</v>
      </c>
      <c r="G5" s="216" t="s">
        <v>264</v>
      </c>
      <c r="I5" s="217" t="s">
        <v>154</v>
      </c>
      <c r="J5" s="218" t="s">
        <v>75</v>
      </c>
      <c r="P5" s="258">
        <v>2.8300000000000001E-3</v>
      </c>
    </row>
    <row r="6" spans="1:20" ht="15" customHeight="1">
      <c r="F6" s="219" t="s">
        <v>107</v>
      </c>
      <c r="G6" s="220">
        <v>2023</v>
      </c>
      <c r="I6" s="221" t="s">
        <v>156</v>
      </c>
      <c r="J6" s="222"/>
      <c r="P6" s="258">
        <v>5.6600000000000001E-3</v>
      </c>
    </row>
    <row r="7" spans="1:20" ht="15" customHeight="1">
      <c r="F7" s="219" t="s">
        <v>105</v>
      </c>
      <c r="G7" s="220" t="s">
        <v>65</v>
      </c>
      <c r="I7" s="223" t="s">
        <v>157</v>
      </c>
      <c r="J7" s="224" t="s">
        <v>75</v>
      </c>
      <c r="P7" s="2">
        <v>1.1310000000000001E-2</v>
      </c>
    </row>
    <row r="8" spans="1:20" ht="15" customHeight="1">
      <c r="F8" s="681" t="s">
        <v>158</v>
      </c>
      <c r="G8" s="683" t="s">
        <v>265</v>
      </c>
      <c r="I8" s="221" t="s">
        <v>160</v>
      </c>
      <c r="J8" s="222"/>
      <c r="P8" s="2">
        <v>1.414E-2</v>
      </c>
    </row>
    <row r="9" spans="1:20" ht="15" customHeight="1" thickBot="1">
      <c r="F9" s="682"/>
      <c r="G9" s="684"/>
      <c r="I9" s="225" t="s">
        <v>161</v>
      </c>
      <c r="J9" s="226" t="s">
        <v>116</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266</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67">
        <v>46.491</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67">
        <v>95.522000000000006</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67">
        <v>116.729</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67">
        <v>147.857</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67">
        <v>46.661999999999999</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67">
        <v>0</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67">
        <v>453.26100000000002</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67">
        <v>24.457000000000001</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9.8991900000000008</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453.26100000000002</v>
      </c>
      <c r="H26" s="286"/>
      <c r="I26" s="287">
        <f>IF(ISERROR(G26/L25),0,G26/L25)</f>
        <v>0</v>
      </c>
      <c r="J26" s="286"/>
      <c r="K26" s="286"/>
      <c r="L26" s="288"/>
      <c r="M26" s="289"/>
      <c r="N26" s="288"/>
      <c r="O26" s="123"/>
      <c r="Q26" s="123"/>
      <c r="R26" s="123"/>
      <c r="S26" s="123"/>
      <c r="T26" s="123"/>
    </row>
    <row r="27" spans="1:20" s="254" customFormat="1" ht="15" customHeight="1" thickBot="1">
      <c r="A27" s="123"/>
      <c r="B27" s="127"/>
      <c r="C27" s="253"/>
      <c r="D27" s="253"/>
      <c r="E27" s="265"/>
      <c r="F27" s="279"/>
      <c r="G27" s="290"/>
      <c r="H27" s="265"/>
      <c r="I27" s="265"/>
      <c r="J27" s="291"/>
      <c r="K27" s="265"/>
      <c r="L27" s="288"/>
      <c r="M27" s="289"/>
      <c r="N27" s="288"/>
      <c r="O27" s="123"/>
      <c r="Q27" s="123"/>
      <c r="R27" s="123"/>
      <c r="S27" s="123"/>
      <c r="T27" s="123"/>
    </row>
    <row r="28" spans="1:20" s="254" customFormat="1" ht="23.1" hidden="1" customHeight="1">
      <c r="A28" s="123"/>
      <c r="B28" s="127"/>
      <c r="C28" s="706" t="s">
        <v>204</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hidden="1" customHeight="1">
      <c r="A29" s="123"/>
      <c r="B29" s="127"/>
      <c r="C29" s="708"/>
      <c r="D29" s="709"/>
      <c r="E29" s="696"/>
      <c r="F29" s="716"/>
      <c r="G29" s="266" t="s">
        <v>205</v>
      </c>
      <c r="H29" s="294">
        <v>0</v>
      </c>
      <c r="I29" s="268">
        <v>0</v>
      </c>
      <c r="J29" s="269">
        <f>IF(ISERROR(H29/ROUND(I29,2)),0,H29/ROUND(I29,2))</f>
        <v>0</v>
      </c>
      <c r="K29" s="265"/>
      <c r="L29" s="292"/>
      <c r="M29" s="293"/>
      <c r="N29" s="292"/>
      <c r="O29" s="123"/>
      <c r="Q29" s="123"/>
      <c r="R29" s="123"/>
      <c r="S29" s="123"/>
      <c r="T29" s="123"/>
    </row>
    <row r="30" spans="1:20" s="254" customFormat="1" ht="15" hidden="1" customHeight="1" thickBot="1">
      <c r="A30" s="123"/>
      <c r="B30" s="127"/>
      <c r="C30" s="710"/>
      <c r="D30" s="711"/>
      <c r="E30" s="697"/>
      <c r="F30" s="719"/>
      <c r="G30" s="275" t="s">
        <v>207</v>
      </c>
      <c r="H30" s="294">
        <v>0</v>
      </c>
      <c r="I30" s="295">
        <v>0</v>
      </c>
      <c r="J30" s="277">
        <f>IF(ISERROR(H30/ROUND(I30,2)),0,H30/ROUND(I30,2))</f>
        <v>0</v>
      </c>
      <c r="K30" s="265"/>
      <c r="L30" s="292"/>
      <c r="M30" s="293"/>
      <c r="N30" s="292"/>
      <c r="O30" s="123"/>
      <c r="Q30" s="123"/>
      <c r="R30" s="123"/>
      <c r="S30" s="123"/>
      <c r="T30" s="123"/>
    </row>
    <row r="31" spans="1:20" s="254" customFormat="1" ht="15" hidden="1"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hidden="1" customHeight="1" thickBot="1">
      <c r="A32" s="123"/>
      <c r="B32" s="127"/>
      <c r="C32" s="253"/>
      <c r="D32" s="253"/>
      <c r="E32" s="265"/>
      <c r="F32" s="279"/>
      <c r="G32" s="285">
        <f>H29</f>
        <v>0</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customHeight="1">
      <c r="A40" s="123"/>
      <c r="B40" s="127"/>
      <c r="C40" s="706" t="s">
        <v>267</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customHeight="1">
      <c r="A41" s="123"/>
      <c r="B41" s="127"/>
      <c r="C41" s="708"/>
      <c r="D41" s="709"/>
      <c r="E41" s="696"/>
      <c r="F41" s="724"/>
      <c r="G41" s="301" t="s">
        <v>212</v>
      </c>
      <c r="H41" s="267">
        <v>5.415</v>
      </c>
      <c r="I41" s="84">
        <v>0</v>
      </c>
      <c r="J41" s="269">
        <f>IF(ISERROR(H41/ROUND(I41,3)),0,H41/ROUND(I41,3))</f>
        <v>0</v>
      </c>
      <c r="K41" s="265"/>
      <c r="L41" s="292"/>
      <c r="M41" s="293"/>
      <c r="N41" s="292"/>
      <c r="O41" s="123"/>
      <c r="Q41" s="123"/>
      <c r="R41" s="123"/>
      <c r="S41" s="123"/>
      <c r="T41" s="123"/>
    </row>
    <row r="42" spans="1:20" s="254" customFormat="1" ht="15" customHeight="1">
      <c r="A42" s="123"/>
      <c r="B42" s="127"/>
      <c r="C42" s="708"/>
      <c r="D42" s="709"/>
      <c r="E42" s="696"/>
      <c r="F42" s="725"/>
      <c r="G42" s="303" t="s">
        <v>210</v>
      </c>
      <c r="H42" s="267">
        <v>0</v>
      </c>
      <c r="I42" s="85">
        <v>0</v>
      </c>
      <c r="J42" s="269">
        <f>IF(ISERROR(H42/ROUND(I42,3)),0,H42/ROUND(I42,3))</f>
        <v>0</v>
      </c>
      <c r="K42" s="265"/>
      <c r="L42" s="292"/>
      <c r="M42" s="293"/>
      <c r="N42" s="292"/>
      <c r="O42" s="123"/>
      <c r="Q42" s="123"/>
      <c r="R42" s="123"/>
      <c r="S42" s="123"/>
      <c r="T42" s="123"/>
    </row>
    <row r="43" spans="1:20" s="254" customFormat="1" ht="15" customHeight="1" thickBot="1">
      <c r="A43" s="123"/>
      <c r="B43" s="127"/>
      <c r="C43" s="710"/>
      <c r="D43" s="711"/>
      <c r="E43" s="697"/>
      <c r="F43" s="305"/>
      <c r="G43" s="306" t="s">
        <v>213</v>
      </c>
      <c r="H43" s="307">
        <v>5.415</v>
      </c>
      <c r="I43" s="86">
        <v>0</v>
      </c>
      <c r="J43" s="277">
        <f>IF(ISERROR(H43/ROUND(I43,3)),0,H43/ROUND(I43,3))</f>
        <v>0</v>
      </c>
      <c r="K43" s="265"/>
      <c r="L43" s="292"/>
      <c r="M43" s="293"/>
      <c r="N43" s="292"/>
      <c r="O43" s="123"/>
      <c r="Q43" s="123"/>
      <c r="R43" s="123"/>
      <c r="S43" s="123"/>
      <c r="T43" s="123"/>
    </row>
    <row r="44" spans="1:20" s="254" customFormat="1" ht="15"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customHeight="1" thickBot="1">
      <c r="A45" s="123"/>
      <c r="B45" s="127"/>
      <c r="C45" s="253"/>
      <c r="D45" s="253"/>
      <c r="E45" s="265"/>
      <c r="F45" s="279"/>
      <c r="G45" s="285">
        <f>H41</f>
        <v>5.415</v>
      </c>
      <c r="H45" s="286"/>
      <c r="I45" s="287">
        <f>IF(ISERROR(G45/L44),0,G45/L44)</f>
        <v>0</v>
      </c>
      <c r="J45" s="286"/>
      <c r="K45" s="286"/>
      <c r="L45" s="310"/>
      <c r="M45" s="311"/>
      <c r="N45" s="310"/>
      <c r="O45" s="123"/>
      <c r="Q45" s="123"/>
      <c r="R45" s="123"/>
      <c r="S45" s="123"/>
      <c r="T45" s="123"/>
    </row>
    <row r="46" spans="1:20" s="254" customFormat="1" ht="15" customHeight="1">
      <c r="A46" s="123"/>
      <c r="B46" s="127"/>
      <c r="C46" s="253"/>
      <c r="D46" s="253"/>
      <c r="E46" s="265"/>
      <c r="F46" s="279"/>
      <c r="G46" s="312"/>
      <c r="H46" s="286"/>
      <c r="I46" s="286"/>
      <c r="J46" s="286"/>
      <c r="K46" s="286"/>
      <c r="L46" s="310"/>
      <c r="M46" s="311"/>
      <c r="N46" s="310"/>
      <c r="O46" s="123"/>
      <c r="Q46" s="123"/>
      <c r="R46" s="123"/>
      <c r="S46" s="123"/>
      <c r="T46" s="123"/>
    </row>
    <row r="47" spans="1:20"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row>
    <row r="49" spans="1:20"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row>
    <row r="50" spans="1:20"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row>
    <row r="51" spans="1:20"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row>
    <row r="52" spans="1:20"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row>
    <row r="53" spans="1:20"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9.75" customHeight="1">
      <c r="A57" s="123"/>
      <c r="B57" s="127"/>
      <c r="C57" s="706" t="s">
        <v>268</v>
      </c>
      <c r="D57" s="707"/>
      <c r="E57" s="790" t="str">
        <f>IF(G58=0,"Autre",G58)</f>
        <v>M112-M127 (zone réglementée)</v>
      </c>
      <c r="F57" s="261"/>
      <c r="G57" s="262" t="s">
        <v>206</v>
      </c>
      <c r="H57" s="296" t="s">
        <v>185</v>
      </c>
      <c r="I57" s="296" t="s">
        <v>186</v>
      </c>
      <c r="J57" s="297" t="s">
        <v>187</v>
      </c>
      <c r="K57" s="278"/>
      <c r="L57" s="292"/>
      <c r="M57" s="128"/>
      <c r="N57" s="123"/>
      <c r="O57" s="123"/>
      <c r="Q57" s="123"/>
      <c r="R57" s="123"/>
      <c r="S57" s="123"/>
      <c r="T57" s="123"/>
    </row>
    <row r="58" spans="1:20" s="254" customFormat="1" ht="39.75" customHeight="1" thickBot="1">
      <c r="A58" s="123"/>
      <c r="B58" s="127"/>
      <c r="C58" s="710"/>
      <c r="D58" s="711"/>
      <c r="E58" s="791"/>
      <c r="F58" s="318"/>
      <c r="G58" s="319" t="s">
        <v>269</v>
      </c>
      <c r="H58" s="320">
        <v>5.0780000000000003</v>
      </c>
      <c r="I58" s="55">
        <v>0</v>
      </c>
      <c r="J58" s="277">
        <f>IF(ISERROR(H58/ROUND(I58,2)),0,H58/ROUND(I58,2))</f>
        <v>0</v>
      </c>
      <c r="K58" s="265"/>
      <c r="L58" s="292"/>
      <c r="M58" s="128"/>
      <c r="N58" s="123"/>
      <c r="O58" s="123"/>
      <c r="Q58" s="123"/>
      <c r="R58" s="123"/>
      <c r="S58" s="123"/>
      <c r="T58" s="123"/>
    </row>
    <row r="59" spans="1:20" s="254" customFormat="1" ht="24.75" customHeight="1" thickBot="1">
      <c r="A59" s="123"/>
      <c r="B59" s="127"/>
      <c r="C59" s="253"/>
      <c r="D59" s="253"/>
      <c r="E59" s="265"/>
      <c r="F59" s="279"/>
      <c r="G59" s="408" t="str">
        <f>"Superficie totale"&amp;" "&amp;G58</f>
        <v>Superficie totale M112-M127 (zone réglementée)</v>
      </c>
      <c r="H59" s="286"/>
      <c r="I59" s="281" t="s">
        <v>202</v>
      </c>
      <c r="J59" s="717" t="s">
        <v>203</v>
      </c>
      <c r="K59" s="720"/>
      <c r="L59" s="282">
        <f>SUM(J58:J58)</f>
        <v>0</v>
      </c>
      <c r="M59" s="128"/>
      <c r="N59" s="123"/>
      <c r="O59" s="123"/>
      <c r="Q59" s="123"/>
      <c r="R59" s="123"/>
      <c r="S59" s="123"/>
      <c r="T59" s="123"/>
    </row>
    <row r="60" spans="1:20" s="254" customFormat="1" ht="15" customHeight="1" thickBot="1">
      <c r="A60" s="123"/>
      <c r="B60" s="127"/>
      <c r="C60" s="253"/>
      <c r="D60" s="253"/>
      <c r="E60" s="265"/>
      <c r="F60" s="279"/>
      <c r="G60" s="285">
        <f>H58</f>
        <v>5.0780000000000003</v>
      </c>
      <c r="H60" s="286"/>
      <c r="I60" s="287">
        <f>IF(ISERROR(G60/L59),0,G60/L59)</f>
        <v>0</v>
      </c>
      <c r="J60" s="286"/>
      <c r="K60" s="286"/>
      <c r="L60" s="288"/>
      <c r="M60" s="128"/>
      <c r="N60" s="123"/>
      <c r="O60" s="123"/>
      <c r="Q60" s="123"/>
      <c r="R60" s="123"/>
      <c r="S60" s="123"/>
      <c r="T60" s="123"/>
    </row>
    <row r="61" spans="1:20" s="254" customFormat="1" ht="15"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9</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18</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864</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463.75400000000002</v>
      </c>
      <c r="I74" s="292"/>
      <c r="J74" s="330">
        <f>IFERROR(H74/J73,0)</f>
        <v>0</v>
      </c>
      <c r="K74" s="732" t="s">
        <v>228</v>
      </c>
      <c r="L74" s="733"/>
      <c r="M74" s="128"/>
      <c r="N74" s="123"/>
      <c r="O74" s="123"/>
      <c r="Q74" s="123"/>
      <c r="R74" s="123"/>
      <c r="S74" s="123"/>
      <c r="T74" s="123"/>
    </row>
    <row r="75" spans="1:20" s="254" customFormat="1" ht="15"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hidden="1" customHeight="1">
      <c r="A77" s="123"/>
      <c r="B77" s="703" t="s">
        <v>229</v>
      </c>
      <c r="C77" s="704"/>
      <c r="D77" s="704"/>
      <c r="E77" s="704"/>
      <c r="F77" s="704"/>
      <c r="G77" s="704"/>
      <c r="H77" s="704"/>
      <c r="I77" s="704"/>
      <c r="J77" s="704"/>
      <c r="K77" s="704"/>
      <c r="L77" s="704"/>
      <c r="M77" s="705"/>
      <c r="N77" s="260"/>
      <c r="O77" s="123"/>
      <c r="Q77" s="123"/>
      <c r="R77" s="123"/>
      <c r="S77" s="123"/>
      <c r="T77" s="123"/>
    </row>
    <row r="78" spans="1:20" ht="15" hidden="1" customHeight="1" thickBot="1">
      <c r="B78" s="127"/>
      <c r="M78" s="128"/>
    </row>
    <row r="79" spans="1:20" ht="15" hidden="1" customHeight="1" thickBot="1">
      <c r="B79" s="127"/>
      <c r="G79" s="331" t="s">
        <v>230</v>
      </c>
      <c r="H79" s="12">
        <v>0</v>
      </c>
      <c r="M79" s="128"/>
    </row>
    <row r="80" spans="1:20"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734" t="s">
        <v>241</v>
      </c>
      <c r="H100" s="735"/>
      <c r="I100" s="736"/>
      <c r="J100" s="101">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270</v>
      </c>
      <c r="I104" s="352" t="s">
        <v>205</v>
      </c>
      <c r="J104" s="353" t="s">
        <v>209</v>
      </c>
      <c r="K104" s="353" t="s">
        <v>245</v>
      </c>
      <c r="L104" s="409" t="s">
        <v>246</v>
      </c>
      <c r="M104" s="740" t="s">
        <v>215</v>
      </c>
      <c r="N104" s="741"/>
      <c r="O104" s="410" t="str">
        <f>IF(G58=0,"Autre mode",G58)</f>
        <v>M112-M127 (zone réglementée)</v>
      </c>
      <c r="P104" s="354" t="s">
        <v>247</v>
      </c>
      <c r="Q104" s="351" t="s">
        <v>166</v>
      </c>
    </row>
    <row r="105" spans="2:21" ht="15" customHeight="1">
      <c r="B105" s="742" t="s">
        <v>36</v>
      </c>
      <c r="C105" s="743"/>
      <c r="D105" s="743"/>
      <c r="E105" s="743"/>
      <c r="F105" s="743"/>
      <c r="G105" s="78">
        <v>0</v>
      </c>
      <c r="H105" s="355">
        <f>$L$25</f>
        <v>0</v>
      </c>
      <c r="I105" s="356">
        <f>$L$31</f>
        <v>0</v>
      </c>
      <c r="J105" s="357">
        <f>$L$37</f>
        <v>0</v>
      </c>
      <c r="K105" s="357">
        <f>IFERROR((H42/H41)*J41+J42,0)</f>
        <v>0</v>
      </c>
      <c r="L105" s="411">
        <f>IFERROR((H43/H41)*J41+J43,0)</f>
        <v>0</v>
      </c>
      <c r="M105" s="744">
        <f>$L$53</f>
        <v>0</v>
      </c>
      <c r="N105" s="745"/>
      <c r="O105" s="412">
        <f>$L$59</f>
        <v>0</v>
      </c>
      <c r="P105" s="359">
        <v>1</v>
      </c>
      <c r="Q105" s="102">
        <f>(G105*(H105+I105+J105+K105+L105+M105+O105))</f>
        <v>0</v>
      </c>
      <c r="T105" s="327"/>
      <c r="U105" s="327"/>
    </row>
    <row r="106" spans="2:21" ht="15" customHeight="1">
      <c r="B106" s="746" t="s">
        <v>248</v>
      </c>
      <c r="C106" s="747"/>
      <c r="D106" s="747"/>
      <c r="E106" s="747"/>
      <c r="F106" s="747"/>
      <c r="G106" s="79">
        <v>0</v>
      </c>
      <c r="H106" s="360">
        <f>H105*$P106</f>
        <v>0</v>
      </c>
      <c r="I106" s="361">
        <f>I105*$P106</f>
        <v>0</v>
      </c>
      <c r="J106" s="361">
        <f>J105*$P106</f>
        <v>0</v>
      </c>
      <c r="K106" s="361">
        <f>K105*$P106</f>
        <v>0</v>
      </c>
      <c r="L106" s="413">
        <f>L105*$P106</f>
        <v>0</v>
      </c>
      <c r="M106" s="728">
        <f>M105*P106</f>
        <v>0</v>
      </c>
      <c r="N106" s="729"/>
      <c r="O106" s="413">
        <f t="shared" ref="O106" si="0">O105*$P106</f>
        <v>0</v>
      </c>
      <c r="P106" s="362">
        <f>H90</f>
        <v>0</v>
      </c>
      <c r="Q106" s="102">
        <f t="shared" ref="Q106:Q111" si="1">(G106*(H106+I106+J106+K106+L106+M106+O106))</f>
        <v>0</v>
      </c>
      <c r="T106" s="327"/>
      <c r="U106" s="327"/>
    </row>
    <row r="107" spans="2:21" ht="15" customHeight="1">
      <c r="B107" s="726" t="s">
        <v>38</v>
      </c>
      <c r="C107" s="727"/>
      <c r="D107" s="727"/>
      <c r="E107" s="727"/>
      <c r="F107" s="727"/>
      <c r="G107" s="79">
        <v>0</v>
      </c>
      <c r="H107" s="360">
        <f>H105+H106</f>
        <v>0</v>
      </c>
      <c r="I107" s="361">
        <f t="shared" ref="I107:J107" si="2">I105+I106</f>
        <v>0</v>
      </c>
      <c r="J107" s="363">
        <f t="shared" si="2"/>
        <v>0</v>
      </c>
      <c r="K107" s="363">
        <f>K105+K106</f>
        <v>0</v>
      </c>
      <c r="L107" s="414">
        <f>L105+L106</f>
        <v>0</v>
      </c>
      <c r="M107" s="728">
        <f>M105+M106</f>
        <v>0</v>
      </c>
      <c r="N107" s="729"/>
      <c r="O107" s="413">
        <f t="shared" ref="O107" si="3">O105+O106</f>
        <v>0</v>
      </c>
      <c r="P107" s="364">
        <v>1</v>
      </c>
      <c r="Q107" s="102">
        <f t="shared" si="1"/>
        <v>0</v>
      </c>
      <c r="T107" s="327"/>
      <c r="U107" s="327"/>
    </row>
    <row r="108" spans="2:21" ht="15" customHeight="1">
      <c r="B108" s="726" t="s">
        <v>39</v>
      </c>
      <c r="C108" s="727"/>
      <c r="D108" s="727"/>
      <c r="E108" s="727"/>
      <c r="F108" s="727"/>
      <c r="G108" s="79">
        <v>0</v>
      </c>
      <c r="H108" s="360">
        <f t="shared" ref="H108" si="4">$L$25</f>
        <v>0</v>
      </c>
      <c r="I108" s="365">
        <f t="shared" ref="I108" si="5">$L$31</f>
        <v>0</v>
      </c>
      <c r="J108" s="366"/>
      <c r="K108" s="366"/>
      <c r="L108" s="415"/>
      <c r="M108" s="749">
        <f t="shared" ref="M108" si="6">$L$53</f>
        <v>0</v>
      </c>
      <c r="N108" s="729"/>
      <c r="O108" s="416">
        <f>O105</f>
        <v>0</v>
      </c>
      <c r="P108" s="364">
        <v>1</v>
      </c>
      <c r="Q108" s="102">
        <f t="shared" si="1"/>
        <v>0</v>
      </c>
      <c r="T108" s="327"/>
      <c r="U108" s="327"/>
    </row>
    <row r="109" spans="2:21" ht="15" customHeight="1">
      <c r="B109" s="726" t="s">
        <v>40</v>
      </c>
      <c r="C109" s="727"/>
      <c r="D109" s="727"/>
      <c r="E109" s="727"/>
      <c r="F109" s="727"/>
      <c r="G109" s="79">
        <v>0</v>
      </c>
      <c r="H109" s="360">
        <f>H105*$P109</f>
        <v>0</v>
      </c>
      <c r="I109" s="361">
        <f>I105*$P109</f>
        <v>0</v>
      </c>
      <c r="J109" s="361">
        <f>J105*1</f>
        <v>0</v>
      </c>
      <c r="K109" s="361">
        <f>K105*1</f>
        <v>0</v>
      </c>
      <c r="L109" s="413">
        <f>L105*1</f>
        <v>0</v>
      </c>
      <c r="M109" s="728">
        <f>M105*P109</f>
        <v>0</v>
      </c>
      <c r="N109" s="729"/>
      <c r="O109" s="413">
        <f>O105*$P109</f>
        <v>0</v>
      </c>
      <c r="P109" s="364">
        <v>0.13</v>
      </c>
      <c r="Q109" s="102">
        <f t="shared" si="1"/>
        <v>0</v>
      </c>
      <c r="T109" s="327"/>
      <c r="U109" s="327"/>
    </row>
    <row r="110" spans="2:21" ht="15" customHeight="1">
      <c r="B110" s="750" t="s">
        <v>249</v>
      </c>
      <c r="C110" s="751"/>
      <c r="D110" s="751"/>
      <c r="E110" s="751"/>
      <c r="F110" s="751"/>
      <c r="G110" s="24">
        <v>0</v>
      </c>
      <c r="H110" s="368">
        <f>H107</f>
        <v>0</v>
      </c>
      <c r="I110" s="363">
        <f t="shared" ref="I110:L110" si="7">I107</f>
        <v>0</v>
      </c>
      <c r="J110" s="363">
        <f t="shared" si="7"/>
        <v>0</v>
      </c>
      <c r="K110" s="363">
        <f t="shared" si="7"/>
        <v>0</v>
      </c>
      <c r="L110" s="414">
        <f t="shared" si="7"/>
        <v>0</v>
      </c>
      <c r="M110" s="752">
        <f>M107</f>
        <v>0</v>
      </c>
      <c r="N110" s="753"/>
      <c r="O110" s="414">
        <f t="shared" ref="O110" si="8">O107</f>
        <v>0</v>
      </c>
      <c r="P110" s="369"/>
      <c r="Q110" s="102">
        <f t="shared" si="1"/>
        <v>0</v>
      </c>
      <c r="T110" s="327"/>
      <c r="U110" s="327"/>
    </row>
    <row r="111" spans="2:21" ht="15" customHeight="1" thickBot="1">
      <c r="B111" s="754" t="s">
        <v>240</v>
      </c>
      <c r="C111" s="755"/>
      <c r="D111" s="755"/>
      <c r="E111" s="755"/>
      <c r="F111" s="755"/>
      <c r="G111" s="80">
        <v>0</v>
      </c>
      <c r="H111" s="370">
        <f>H107</f>
        <v>0</v>
      </c>
      <c r="I111" s="371">
        <f t="shared" ref="I111:L111" si="9">I107</f>
        <v>0</v>
      </c>
      <c r="J111" s="371">
        <f t="shared" si="9"/>
        <v>0</v>
      </c>
      <c r="K111" s="371">
        <f t="shared" si="9"/>
        <v>0</v>
      </c>
      <c r="L111" s="417">
        <f t="shared" si="9"/>
        <v>0</v>
      </c>
      <c r="M111" s="756">
        <f>M107</f>
        <v>0</v>
      </c>
      <c r="N111" s="757"/>
      <c r="O111" s="417">
        <f t="shared" ref="O111" si="10">O107</f>
        <v>0</v>
      </c>
      <c r="P111" s="372"/>
      <c r="Q111" s="102">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25.5" customHeight="1" thickBot="1">
      <c r="F115" s="265"/>
      <c r="G115" s="279"/>
      <c r="H115" s="377" t="s">
        <v>270</v>
      </c>
      <c r="I115" s="378" t="s">
        <v>205</v>
      </c>
      <c r="J115" s="379" t="s">
        <v>209</v>
      </c>
      <c r="K115" s="353" t="s">
        <v>245</v>
      </c>
      <c r="L115" s="409" t="s">
        <v>246</v>
      </c>
      <c r="M115" s="760" t="s">
        <v>215</v>
      </c>
      <c r="N115" s="761"/>
      <c r="O115" s="418" t="str">
        <f>O104</f>
        <v>M112-M127 (zone réglementée)</v>
      </c>
      <c r="P115" s="381"/>
    </row>
    <row r="116" spans="2:17" ht="15" customHeight="1">
      <c r="B116" s="762" t="s">
        <v>251</v>
      </c>
      <c r="C116" s="763"/>
      <c r="D116" s="763"/>
      <c r="E116" s="763"/>
      <c r="F116" s="763"/>
      <c r="G116" s="25"/>
      <c r="H116" s="382">
        <f t="shared" ref="H116:M116" si="11">IFERROR(($J$100/$H$128)*H123,0)</f>
        <v>0</v>
      </c>
      <c r="I116" s="383">
        <f t="shared" si="11"/>
        <v>0</v>
      </c>
      <c r="J116" s="383">
        <f t="shared" si="11"/>
        <v>0</v>
      </c>
      <c r="K116" s="384">
        <f t="shared" si="11"/>
        <v>0</v>
      </c>
      <c r="L116" s="419">
        <f t="shared" si="11"/>
        <v>0</v>
      </c>
      <c r="M116" s="764">
        <f t="shared" si="11"/>
        <v>0</v>
      </c>
      <c r="N116" s="764"/>
      <c r="O116" s="420">
        <f>IFERROR(($J$100/$H$128)*O123,0)</f>
        <v>0</v>
      </c>
      <c r="P116" s="386"/>
    </row>
    <row r="117" spans="2:17" ht="15" customHeight="1">
      <c r="B117" s="765" t="s">
        <v>252</v>
      </c>
      <c r="C117" s="766"/>
      <c r="D117" s="766"/>
      <c r="E117" s="766"/>
      <c r="F117" s="766"/>
      <c r="G117" s="387"/>
      <c r="H117" s="388">
        <f>SUMPRODUCT($G$105:$G$111,H105:H111)</f>
        <v>0</v>
      </c>
      <c r="I117" s="389">
        <f t="shared" ref="I117:M117" si="12">SUMPRODUCT($G$105:$G$111,I105:I111)</f>
        <v>0</v>
      </c>
      <c r="J117" s="389">
        <f t="shared" si="12"/>
        <v>0</v>
      </c>
      <c r="K117" s="389">
        <f>SUMPRODUCT($G$105:$G$111,K105:K111)</f>
        <v>0</v>
      </c>
      <c r="L117" s="421">
        <f>SUMPRODUCT($G$105:$G$111,L105:L111)</f>
        <v>0</v>
      </c>
      <c r="M117" s="767">
        <f t="shared" si="12"/>
        <v>0</v>
      </c>
      <c r="N117" s="767"/>
      <c r="O117" s="422">
        <f t="shared" ref="O117" si="13">SUMPRODUCT($G$105:$G$111,O105:O111)</f>
        <v>0</v>
      </c>
      <c r="P117" s="391"/>
    </row>
    <row r="118" spans="2:17" ht="15" customHeight="1">
      <c r="B118" s="765" t="s">
        <v>253</v>
      </c>
      <c r="C118" s="766"/>
      <c r="D118" s="766"/>
      <c r="E118" s="766"/>
      <c r="F118" s="766"/>
      <c r="G118" s="26">
        <v>0</v>
      </c>
      <c r="H118" s="388">
        <f t="shared" ref="H118:M118" si="14">(H116+H117)*$G$118</f>
        <v>0</v>
      </c>
      <c r="I118" s="389">
        <f t="shared" si="14"/>
        <v>0</v>
      </c>
      <c r="J118" s="389">
        <f t="shared" si="14"/>
        <v>0</v>
      </c>
      <c r="K118" s="389">
        <f t="shared" si="14"/>
        <v>0</v>
      </c>
      <c r="L118" s="421">
        <f t="shared" si="14"/>
        <v>0</v>
      </c>
      <c r="M118" s="767">
        <f t="shared" si="14"/>
        <v>0</v>
      </c>
      <c r="N118" s="767"/>
      <c r="O118" s="422">
        <f>(O116+O117)*$G$118</f>
        <v>0</v>
      </c>
      <c r="P118" s="391"/>
    </row>
    <row r="119" spans="2:17" ht="15" customHeight="1">
      <c r="B119" s="765" t="s">
        <v>254</v>
      </c>
      <c r="C119" s="766"/>
      <c r="D119" s="766"/>
      <c r="E119" s="766"/>
      <c r="F119" s="766"/>
      <c r="G119" s="392"/>
      <c r="H119" s="388">
        <f>H116+H117+H118</f>
        <v>0</v>
      </c>
      <c r="I119" s="389">
        <f t="shared" ref="I119:O119" si="15">I116+I117+I118</f>
        <v>0</v>
      </c>
      <c r="J119" s="389">
        <f t="shared" si="15"/>
        <v>0</v>
      </c>
      <c r="K119" s="389">
        <f>K116+K117+K118</f>
        <v>0</v>
      </c>
      <c r="L119" s="421">
        <f>L116+L117+L118</f>
        <v>0</v>
      </c>
      <c r="M119" s="767">
        <f t="shared" si="15"/>
        <v>0</v>
      </c>
      <c r="N119" s="767"/>
      <c r="O119" s="422">
        <f t="shared" si="15"/>
        <v>0</v>
      </c>
      <c r="P119" s="391"/>
    </row>
    <row r="120" spans="2:17" ht="15" customHeight="1">
      <c r="B120" s="765" t="s">
        <v>255</v>
      </c>
      <c r="C120" s="766"/>
      <c r="D120" s="766"/>
      <c r="E120" s="766"/>
      <c r="F120" s="766"/>
      <c r="G120" s="27">
        <v>0</v>
      </c>
      <c r="H120" s="388">
        <f>H119*G120</f>
        <v>0</v>
      </c>
      <c r="I120" s="389">
        <f>I119*G120</f>
        <v>0</v>
      </c>
      <c r="J120" s="389">
        <f>J119*G120</f>
        <v>0</v>
      </c>
      <c r="K120" s="393">
        <f>K119*G120</f>
        <v>0</v>
      </c>
      <c r="L120" s="423">
        <f>L119*G120</f>
        <v>0</v>
      </c>
      <c r="M120" s="767">
        <f>+M119*G120</f>
        <v>0</v>
      </c>
      <c r="N120" s="767"/>
      <c r="O120" s="424">
        <f>+O119*G120</f>
        <v>0</v>
      </c>
      <c r="P120" s="391"/>
    </row>
    <row r="121" spans="2:17" ht="15" customHeight="1">
      <c r="B121" s="765" t="s">
        <v>166</v>
      </c>
      <c r="C121" s="766"/>
      <c r="D121" s="766"/>
      <c r="E121" s="766"/>
      <c r="F121" s="766"/>
      <c r="G121" s="395"/>
      <c r="H121" s="388">
        <f t="shared" ref="H121:M121" si="16">SUM(H119:H120)</f>
        <v>0</v>
      </c>
      <c r="I121" s="389">
        <f t="shared" si="16"/>
        <v>0</v>
      </c>
      <c r="J121" s="389">
        <f t="shared" si="16"/>
        <v>0</v>
      </c>
      <c r="K121" s="393">
        <f t="shared" si="16"/>
        <v>0</v>
      </c>
      <c r="L121" s="423">
        <f t="shared" si="16"/>
        <v>0</v>
      </c>
      <c r="M121" s="767">
        <f t="shared" si="16"/>
        <v>0</v>
      </c>
      <c r="N121" s="767"/>
      <c r="O121" s="424">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397">
        <f t="shared" si="18"/>
        <v>0</v>
      </c>
      <c r="J122" s="397">
        <f t="shared" si="18"/>
        <v>0</v>
      </c>
      <c r="K122" s="397">
        <f t="shared" si="18"/>
        <v>0</v>
      </c>
      <c r="L122" s="425">
        <f t="shared" si="18"/>
        <v>0</v>
      </c>
      <c r="M122" s="770">
        <f t="shared" si="18"/>
        <v>0</v>
      </c>
      <c r="N122" s="770"/>
      <c r="O122" s="426">
        <f>IFERROR((O110/SUM($H$110:$O$110))*$G$122,0)</f>
        <v>0</v>
      </c>
      <c r="P122" s="399"/>
    </row>
    <row r="123" spans="2:17" ht="15" customHeight="1">
      <c r="B123" s="771" t="s">
        <v>257</v>
      </c>
      <c r="C123" s="772"/>
      <c r="D123" s="772"/>
      <c r="E123" s="772"/>
      <c r="F123" s="772"/>
      <c r="G123" s="773"/>
      <c r="H123" s="60">
        <f>G26</f>
        <v>453.26100000000002</v>
      </c>
      <c r="I123" s="106">
        <f>G32</f>
        <v>0</v>
      </c>
      <c r="J123" s="106">
        <f>G38</f>
        <v>0</v>
      </c>
      <c r="K123" s="106">
        <f>H42</f>
        <v>0</v>
      </c>
      <c r="L123" s="109">
        <f>H43</f>
        <v>5.415</v>
      </c>
      <c r="M123" s="774">
        <f>G54</f>
        <v>0</v>
      </c>
      <c r="N123" s="774"/>
      <c r="O123" s="109">
        <f>G60</f>
        <v>5.0780000000000003</v>
      </c>
    </row>
    <row r="124" spans="2:17" ht="15" customHeight="1">
      <c r="B124" s="775" t="s">
        <v>258</v>
      </c>
      <c r="C124" s="776"/>
      <c r="D124" s="776"/>
      <c r="E124" s="776"/>
      <c r="F124" s="776"/>
      <c r="G124" s="777"/>
      <c r="H124" s="29">
        <f t="shared" ref="H124:M124" si="19">SUM(H121:H122)</f>
        <v>0</v>
      </c>
      <c r="I124" s="107">
        <f t="shared" si="19"/>
        <v>0</v>
      </c>
      <c r="J124" s="107">
        <f t="shared" si="19"/>
        <v>0</v>
      </c>
      <c r="K124" s="99">
        <f t="shared" si="19"/>
        <v>0</v>
      </c>
      <c r="L124" s="30">
        <f t="shared" si="19"/>
        <v>0</v>
      </c>
      <c r="M124" s="778">
        <f t="shared" si="19"/>
        <v>0</v>
      </c>
      <c r="N124" s="778"/>
      <c r="O124" s="110">
        <f>O121+O122</f>
        <v>0</v>
      </c>
    </row>
    <row r="125" spans="2:17" ht="15" customHeight="1" thickBot="1">
      <c r="B125" s="779" t="s">
        <v>259</v>
      </c>
      <c r="C125" s="780"/>
      <c r="D125" s="780"/>
      <c r="E125" s="780"/>
      <c r="F125" s="780"/>
      <c r="G125" s="781"/>
      <c r="H125" s="32">
        <f t="shared" ref="H125:M125" si="20">IF(ISERROR(H124/H123),0,H124/H123)</f>
        <v>0</v>
      </c>
      <c r="I125" s="108">
        <f t="shared" si="20"/>
        <v>0</v>
      </c>
      <c r="J125" s="108">
        <f t="shared" si="20"/>
        <v>0</v>
      </c>
      <c r="K125" s="100">
        <f t="shared" si="20"/>
        <v>0</v>
      </c>
      <c r="L125" s="33">
        <f t="shared" si="20"/>
        <v>0</v>
      </c>
      <c r="M125" s="782">
        <f t="shared" si="20"/>
        <v>0</v>
      </c>
      <c r="N125" s="782"/>
      <c r="O125" s="111">
        <f>IFERROR(O124/O123,0)</f>
        <v>0</v>
      </c>
    </row>
    <row r="127" spans="2:17" ht="15" customHeight="1" thickBot="1"/>
    <row r="128" spans="2:17" ht="15" customHeight="1" thickBot="1">
      <c r="B128" s="676" t="s">
        <v>260</v>
      </c>
      <c r="C128" s="786"/>
      <c r="D128" s="786"/>
      <c r="E128" s="786"/>
      <c r="F128" s="786"/>
      <c r="G128" s="677"/>
      <c r="H128" s="35">
        <f>H74</f>
        <v>463.75400000000002</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hidden="1"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c r="M136" s="288"/>
      <c r="N136" s="288"/>
      <c r="O136" s="288"/>
      <c r="P136" s="403"/>
    </row>
    <row r="137" spans="2:17" ht="15" customHeight="1" thickBot="1">
      <c r="F137" s="265"/>
    </row>
    <row r="138" spans="2:17" ht="15" hidden="1" customHeight="1" thickBot="1">
      <c r="B138" s="783" t="s">
        <v>261</v>
      </c>
      <c r="C138" s="784"/>
      <c r="D138" s="784"/>
      <c r="E138" s="784"/>
      <c r="F138" s="784"/>
      <c r="G138" s="785"/>
      <c r="H138" s="36">
        <f>H129</f>
        <v>0</v>
      </c>
    </row>
    <row r="139" spans="2:17" ht="15" hidden="1" customHeight="1" thickBot="1">
      <c r="B139" s="783" t="s">
        <v>263</v>
      </c>
      <c r="C139" s="784"/>
      <c r="D139" s="784"/>
      <c r="E139" s="784"/>
      <c r="F139" s="784"/>
      <c r="G139" s="785"/>
      <c r="H139" s="36">
        <f>H79</f>
        <v>0</v>
      </c>
    </row>
    <row r="140" spans="2:17" ht="15" customHeight="1" thickBot="1">
      <c r="B140" s="783" t="s">
        <v>174</v>
      </c>
      <c r="C140" s="784"/>
      <c r="D140" s="784"/>
      <c r="E140" s="784"/>
      <c r="F140" s="784"/>
      <c r="G140" s="785"/>
      <c r="H140" s="36">
        <f>H138+H139</f>
        <v>0</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B140:G140"/>
    <mergeCell ref="B128:G128"/>
    <mergeCell ref="B129:G129"/>
    <mergeCell ref="B130:G130"/>
    <mergeCell ref="B135:M135"/>
    <mergeCell ref="B138:G138"/>
    <mergeCell ref="B139:G139"/>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82C4D98D-F9BC-417F-904D-5C50671A0776}"/>
  </dataValidations>
  <pageMargins left="0.7" right="0.7" top="0.75" bottom="0.75" header="0.3" footer="0.3"/>
  <pageSetup orientation="portrait"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DFA38-840F-4933-B5F4-87133BFC8424}">
  <sheetPr>
    <tabColor rgb="FFCC66FF"/>
  </sheetPr>
  <dimension ref="E2:L34"/>
  <sheetViews>
    <sheetView showGridLines="0" zoomScaleNormal="100" workbookViewId="0">
      <selection activeCell="J17" sqref="J17"/>
    </sheetView>
  </sheetViews>
  <sheetFormatPr defaultColWidth="11.42578125" defaultRowHeight="12.75"/>
  <cols>
    <col min="1" max="4" width="1.7109375" style="123" customWidth="1"/>
    <col min="5" max="5" width="5.7109375" style="123" customWidth="1"/>
    <col min="6" max="6" width="25.7109375" style="123" customWidth="1"/>
    <col min="7" max="7" width="37" style="123" customWidth="1"/>
    <col min="8" max="8" width="11.42578125" style="123"/>
    <col min="9" max="10" width="25.7109375" style="123" customWidth="1"/>
    <col min="11" max="11" width="20.7109375" style="123" customWidth="1"/>
    <col min="12" max="12" width="20.140625" style="123" customWidth="1"/>
    <col min="13" max="20" width="11.42578125" style="123"/>
    <col min="21" max="22" width="0" style="123" hidden="1" customWidth="1"/>
    <col min="23" max="16384" width="11.42578125" style="123"/>
  </cols>
  <sheetData>
    <row r="2" spans="5:11" ht="25.5">
      <c r="F2" s="680" t="s">
        <v>151</v>
      </c>
      <c r="G2" s="680"/>
      <c r="H2" s="680"/>
      <c r="I2" s="680"/>
      <c r="J2" s="680"/>
    </row>
    <row r="4" spans="5:11">
      <c r="F4" s="215" t="s">
        <v>152</v>
      </c>
      <c r="G4" s="216" t="s">
        <v>271</v>
      </c>
      <c r="I4" s="217" t="s">
        <v>154</v>
      </c>
      <c r="J4" s="218"/>
    </row>
    <row r="5" spans="5:11">
      <c r="F5" s="219" t="s">
        <v>107</v>
      </c>
      <c r="G5" s="220" t="s">
        <v>155</v>
      </c>
      <c r="I5" s="221" t="s">
        <v>156</v>
      </c>
      <c r="J5" s="222" t="s">
        <v>75</v>
      </c>
    </row>
    <row r="6" spans="5:11">
      <c r="F6" s="219" t="s">
        <v>105</v>
      </c>
      <c r="G6" s="220" t="s">
        <v>64</v>
      </c>
      <c r="I6" s="223" t="s">
        <v>157</v>
      </c>
      <c r="J6" s="224" t="s">
        <v>75</v>
      </c>
    </row>
    <row r="7" spans="5:11">
      <c r="F7" s="681" t="s">
        <v>158</v>
      </c>
      <c r="G7" s="683" t="s">
        <v>159</v>
      </c>
      <c r="I7" s="221" t="s">
        <v>160</v>
      </c>
      <c r="J7" s="222"/>
    </row>
    <row r="8" spans="5:11" ht="13.5" thickBot="1">
      <c r="F8" s="682"/>
      <c r="G8" s="684"/>
      <c r="I8" s="225" t="s">
        <v>161</v>
      </c>
      <c r="J8" s="226" t="s">
        <v>116</v>
      </c>
    </row>
    <row r="12" spans="5:11" ht="13.5" thickBot="1"/>
    <row r="13" spans="5:11" ht="16.5" thickBot="1">
      <c r="F13" s="685" t="s">
        <v>162</v>
      </c>
      <c r="G13" s="686"/>
      <c r="H13" s="227" t="s">
        <v>163</v>
      </c>
      <c r="I13" s="227" t="s">
        <v>164</v>
      </c>
      <c r="J13" s="228" t="s">
        <v>165</v>
      </c>
      <c r="K13" s="227" t="s">
        <v>166</v>
      </c>
    </row>
    <row r="14" spans="5:11">
      <c r="E14" s="229"/>
      <c r="F14" s="687" t="s">
        <v>167</v>
      </c>
      <c r="G14" s="688"/>
      <c r="H14" s="230"/>
      <c r="I14" s="230"/>
      <c r="J14" s="231"/>
      <c r="K14" s="232"/>
    </row>
    <row r="15" spans="5:11" ht="15">
      <c r="E15" s="233">
        <v>10</v>
      </c>
      <c r="F15" s="234" t="s">
        <v>168</v>
      </c>
      <c r="G15" s="235"/>
      <c r="H15" s="236" t="s">
        <v>169</v>
      </c>
      <c r="I15" s="237">
        <v>2300</v>
      </c>
      <c r="J15" s="61">
        <v>0</v>
      </c>
      <c r="K15" s="238">
        <f t="shared" ref="K15:K17" si="0">I15*J15</f>
        <v>0</v>
      </c>
    </row>
    <row r="16" spans="5:11" ht="15">
      <c r="E16" s="233">
        <v>20</v>
      </c>
      <c r="F16" s="689" t="s">
        <v>272</v>
      </c>
      <c r="G16" s="690"/>
      <c r="H16" s="236" t="s">
        <v>169</v>
      </c>
      <c r="I16" s="237">
        <v>400</v>
      </c>
      <c r="J16" s="61">
        <v>0</v>
      </c>
      <c r="K16" s="238">
        <f t="shared" si="0"/>
        <v>0</v>
      </c>
    </row>
    <row r="17" spans="5:12" ht="15">
      <c r="E17" s="233">
        <v>30</v>
      </c>
      <c r="F17" s="689" t="s">
        <v>170</v>
      </c>
      <c r="G17" s="690"/>
      <c r="H17" s="236" t="s">
        <v>169</v>
      </c>
      <c r="I17" s="237">
        <v>120</v>
      </c>
      <c r="J17" s="61">
        <v>0</v>
      </c>
      <c r="K17" s="238">
        <f t="shared" si="0"/>
        <v>0</v>
      </c>
    </row>
    <row r="18" spans="5:12" ht="15.75" thickBot="1">
      <c r="E18" s="239">
        <v>40</v>
      </c>
      <c r="F18" s="240" t="s">
        <v>171</v>
      </c>
      <c r="G18" s="241"/>
      <c r="H18" s="242" t="s">
        <v>169</v>
      </c>
      <c r="I18" s="243">
        <v>630</v>
      </c>
      <c r="J18" s="96">
        <v>0</v>
      </c>
      <c r="K18" s="244">
        <f>I18*J18</f>
        <v>0</v>
      </c>
      <c r="L18" s="245">
        <f>SUM(K15:K18)</f>
        <v>0</v>
      </c>
    </row>
    <row r="19" spans="5:12" ht="13.5" thickBot="1"/>
    <row r="20" spans="5:12">
      <c r="E20" s="246"/>
      <c r="F20" s="687" t="s">
        <v>173</v>
      </c>
      <c r="G20" s="688"/>
      <c r="H20" s="247"/>
      <c r="I20" s="248"/>
      <c r="J20" s="230"/>
      <c r="K20" s="232"/>
    </row>
    <row r="21" spans="5:12" ht="15">
      <c r="E21" s="233">
        <v>50</v>
      </c>
      <c r="F21" s="234" t="s">
        <v>168</v>
      </c>
      <c r="G21" s="235"/>
      <c r="H21" s="236" t="s">
        <v>169</v>
      </c>
      <c r="I21" s="237">
        <v>2300</v>
      </c>
      <c r="J21" s="81">
        <f>J15</f>
        <v>0</v>
      </c>
      <c r="K21" s="238">
        <f>I21*J21</f>
        <v>0</v>
      </c>
    </row>
    <row r="22" spans="5:12" ht="15">
      <c r="E22" s="233">
        <v>60</v>
      </c>
      <c r="F22" s="689" t="s">
        <v>272</v>
      </c>
      <c r="G22" s="690"/>
      <c r="H22" s="236" t="s">
        <v>169</v>
      </c>
      <c r="I22" s="237">
        <v>400</v>
      </c>
      <c r="J22" s="81">
        <f>J16</f>
        <v>0</v>
      </c>
      <c r="K22" s="238">
        <f t="shared" ref="K22:K23" si="1">I22*J22</f>
        <v>0</v>
      </c>
    </row>
    <row r="23" spans="5:12" ht="15">
      <c r="E23" s="233">
        <v>70</v>
      </c>
      <c r="F23" s="689" t="s">
        <v>170</v>
      </c>
      <c r="G23" s="690"/>
      <c r="H23" s="236" t="s">
        <v>169</v>
      </c>
      <c r="I23" s="237">
        <v>120</v>
      </c>
      <c r="J23" s="81">
        <f>J17</f>
        <v>0</v>
      </c>
      <c r="K23" s="238">
        <f t="shared" si="1"/>
        <v>0</v>
      </c>
    </row>
    <row r="24" spans="5:12" ht="15.75" thickBot="1">
      <c r="E24" s="239">
        <v>80</v>
      </c>
      <c r="F24" s="240" t="s">
        <v>171</v>
      </c>
      <c r="G24" s="241"/>
      <c r="H24" s="242" t="s">
        <v>169</v>
      </c>
      <c r="I24" s="243">
        <v>630</v>
      </c>
      <c r="J24" s="95">
        <f>J18</f>
        <v>0</v>
      </c>
      <c r="K24" s="244">
        <f>I24*J24</f>
        <v>0</v>
      </c>
      <c r="L24" s="245">
        <f>SUM(K21:K24)</f>
        <v>0</v>
      </c>
    </row>
    <row r="29" spans="5:12" ht="13.5" thickBot="1"/>
    <row r="30" spans="5:12" ht="16.5" thickBot="1">
      <c r="F30" s="693" t="s">
        <v>174</v>
      </c>
      <c r="G30" s="694"/>
      <c r="K30" s="456">
        <f>SUM(K14:K24)</f>
        <v>0</v>
      </c>
    </row>
    <row r="31" spans="5:12" ht="13.5" thickBot="1"/>
    <row r="32" spans="5:12" ht="15.75" customHeight="1">
      <c r="F32" s="676" t="s">
        <v>175</v>
      </c>
      <c r="G32" s="677"/>
      <c r="H32" s="250">
        <v>2023</v>
      </c>
      <c r="I32" s="251">
        <f>SUM(I15:I18)</f>
        <v>3450</v>
      </c>
    </row>
    <row r="33" spans="6:9" ht="15.75" customHeight="1" thickBot="1">
      <c r="F33" s="678"/>
      <c r="G33" s="679"/>
      <c r="H33" s="250">
        <v>2024</v>
      </c>
      <c r="I33" s="252">
        <f>SUM(I21:I24)</f>
        <v>3450</v>
      </c>
    </row>
    <row r="34" spans="6:9" ht="13.5" customHeight="1">
      <c r="H34" s="250"/>
    </row>
  </sheetData>
  <sheetProtection password="EBC7" sheet="1" selectLockedCells="1"/>
  <mergeCells count="12">
    <mergeCell ref="F16:G16"/>
    <mergeCell ref="F2:J2"/>
    <mergeCell ref="F7:F8"/>
    <mergeCell ref="G7:G8"/>
    <mergeCell ref="F13:G13"/>
    <mergeCell ref="F14:G14"/>
    <mergeCell ref="F30:G30"/>
    <mergeCell ref="F32:G33"/>
    <mergeCell ref="F17:G17"/>
    <mergeCell ref="F20:G20"/>
    <mergeCell ref="F22:G22"/>
    <mergeCell ref="F23:G23"/>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3076A-8588-414C-8D61-8C54C82D721E}">
  <sheetPr>
    <tabColor rgb="FFCC66FF"/>
  </sheetPr>
  <dimension ref="A2:U158"/>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row>
    <row r="3" spans="1:20" s="255" customFormat="1" ht="30" customHeight="1">
      <c r="C3" s="253"/>
      <c r="D3" s="253"/>
      <c r="F3" s="680" t="s">
        <v>151</v>
      </c>
      <c r="G3" s="680"/>
      <c r="H3" s="680"/>
      <c r="I3" s="680"/>
      <c r="J3" s="680"/>
      <c r="P3" s="256"/>
    </row>
    <row r="4" spans="1:20" ht="15" customHeight="1" thickBot="1">
      <c r="P4" s="257" t="s">
        <v>178</v>
      </c>
    </row>
    <row r="5" spans="1:20" ht="15" customHeight="1">
      <c r="F5" s="215" t="s">
        <v>152</v>
      </c>
      <c r="G5" s="216" t="s">
        <v>273</v>
      </c>
      <c r="I5" s="217" t="s">
        <v>154</v>
      </c>
      <c r="J5" s="218" t="s">
        <v>75</v>
      </c>
      <c r="P5" s="258">
        <v>2.8300000000000001E-3</v>
      </c>
    </row>
    <row r="6" spans="1:20" ht="15" customHeight="1">
      <c r="F6" s="219" t="s">
        <v>107</v>
      </c>
      <c r="G6" s="220">
        <v>2023</v>
      </c>
      <c r="I6" s="221" t="s">
        <v>156</v>
      </c>
      <c r="J6" s="222"/>
      <c r="P6" s="258">
        <v>5.6600000000000001E-3</v>
      </c>
    </row>
    <row r="7" spans="1:20" ht="15" customHeight="1">
      <c r="F7" s="219" t="s">
        <v>105</v>
      </c>
      <c r="G7" s="220" t="s">
        <v>64</v>
      </c>
      <c r="I7" s="223" t="s">
        <v>157</v>
      </c>
      <c r="J7" s="224" t="s">
        <v>75</v>
      </c>
      <c r="P7" s="2">
        <v>1.1310000000000001E-2</v>
      </c>
    </row>
    <row r="8" spans="1:20" ht="15" customHeight="1">
      <c r="F8" s="681" t="s">
        <v>158</v>
      </c>
      <c r="G8" s="683" t="s">
        <v>274</v>
      </c>
      <c r="I8" s="221" t="s">
        <v>160</v>
      </c>
      <c r="J8" s="222"/>
      <c r="P8" s="2">
        <v>1.414E-2</v>
      </c>
    </row>
    <row r="9" spans="1:20" ht="15" customHeight="1" thickBot="1">
      <c r="F9" s="682"/>
      <c r="G9" s="684"/>
      <c r="I9" s="225" t="s">
        <v>161</v>
      </c>
      <c r="J9" s="427" t="s">
        <v>125</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183</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67">
        <v>16.626000000000001</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67">
        <v>29.87</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67">
        <v>63.798000000000002</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67">
        <v>36.585999999999999</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67">
        <v>66.397000000000006</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67">
        <v>62.79</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67">
        <v>108.566</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67">
        <v>42.313000000000002</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1.14534</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213.27699999999999</v>
      </c>
      <c r="H26" s="286"/>
      <c r="I26" s="287">
        <f>IF(ISERROR(G26/L25),0,G26/L25)</f>
        <v>0</v>
      </c>
      <c r="J26" s="286"/>
      <c r="K26" s="286"/>
      <c r="L26" s="288"/>
      <c r="M26" s="289"/>
      <c r="N26" s="288"/>
      <c r="O26" s="123"/>
      <c r="Q26" s="123"/>
      <c r="R26" s="123"/>
      <c r="S26" s="123"/>
      <c r="T26" s="123"/>
    </row>
    <row r="27" spans="1:20" s="254" customFormat="1" ht="15" customHeight="1" thickBot="1">
      <c r="A27" s="123"/>
      <c r="B27" s="127"/>
      <c r="C27" s="253"/>
      <c r="D27" s="253"/>
      <c r="E27" s="265"/>
      <c r="F27" s="279"/>
      <c r="G27" s="290"/>
      <c r="H27" s="265"/>
      <c r="I27" s="265"/>
      <c r="J27" s="291"/>
      <c r="K27" s="265"/>
      <c r="L27" s="288"/>
      <c r="M27" s="289"/>
      <c r="N27" s="288"/>
      <c r="O27" s="123"/>
      <c r="Q27" s="123"/>
      <c r="R27" s="123"/>
      <c r="S27" s="123"/>
      <c r="T27" s="123"/>
    </row>
    <row r="28" spans="1:20" s="254" customFormat="1" ht="23.1" customHeight="1">
      <c r="A28" s="123"/>
      <c r="B28" s="127"/>
      <c r="C28" s="706" t="s">
        <v>267</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customHeight="1">
      <c r="A29" s="123"/>
      <c r="B29" s="127"/>
      <c r="C29" s="708"/>
      <c r="D29" s="709"/>
      <c r="E29" s="696"/>
      <c r="F29" s="716"/>
      <c r="G29" s="266" t="s">
        <v>205</v>
      </c>
      <c r="H29" s="294">
        <v>6</v>
      </c>
      <c r="I29" s="105">
        <v>0</v>
      </c>
      <c r="J29" s="269">
        <f>IF(ISERROR(H29/ROUND(I29,2)),0,H29/ROUND(I29,2))</f>
        <v>0</v>
      </c>
      <c r="K29" s="265"/>
      <c r="L29" s="292"/>
      <c r="M29" s="293"/>
      <c r="N29" s="292"/>
      <c r="O29" s="123"/>
      <c r="Q29" s="123"/>
      <c r="R29" s="123"/>
      <c r="S29" s="123"/>
      <c r="T29" s="123"/>
    </row>
    <row r="30" spans="1:20" s="254" customFormat="1" ht="15" customHeight="1" thickBot="1">
      <c r="A30" s="123"/>
      <c r="B30" s="127"/>
      <c r="C30" s="710"/>
      <c r="D30" s="711"/>
      <c r="E30" s="697"/>
      <c r="F30" s="719"/>
      <c r="G30" s="275" t="s">
        <v>207</v>
      </c>
      <c r="H30" s="294">
        <v>6</v>
      </c>
      <c r="I30" s="104">
        <v>0</v>
      </c>
      <c r="J30" s="277">
        <f>IF(ISERROR(H30/ROUND(I30,2)),0,H30/ROUND(I30,2))</f>
        <v>0</v>
      </c>
      <c r="K30" s="265"/>
      <c r="L30" s="292"/>
      <c r="M30" s="293"/>
      <c r="N30" s="292"/>
      <c r="O30" s="123"/>
      <c r="Q30" s="123"/>
      <c r="R30" s="123"/>
      <c r="S30" s="123"/>
      <c r="T30" s="123"/>
    </row>
    <row r="31" spans="1:20" s="254" customFormat="1" ht="15"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customHeight="1" thickBot="1">
      <c r="A32" s="123"/>
      <c r="B32" s="127"/>
      <c r="C32" s="253"/>
      <c r="D32" s="253"/>
      <c r="E32" s="265"/>
      <c r="F32" s="279"/>
      <c r="G32" s="285">
        <f>H29</f>
        <v>6</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hidden="1" customHeight="1">
      <c r="A40" s="123"/>
      <c r="B40" s="127"/>
      <c r="C40" s="706" t="s">
        <v>204</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hidden="1" customHeight="1">
      <c r="A41" s="123"/>
      <c r="B41" s="127"/>
      <c r="C41" s="708"/>
      <c r="D41" s="709"/>
      <c r="E41" s="696"/>
      <c r="F41" s="724"/>
      <c r="G41" s="301" t="s">
        <v>212</v>
      </c>
      <c r="H41" s="267">
        <v>0</v>
      </c>
      <c r="I41" s="302">
        <v>2.1999999999999999E-2</v>
      </c>
      <c r="J41" s="269">
        <f>IF(ISERROR(H41/ROUND(I41,3)),0,H41/ROUND(I41,3))</f>
        <v>0</v>
      </c>
      <c r="K41" s="265"/>
      <c r="L41" s="292"/>
      <c r="M41" s="293"/>
      <c r="N41" s="292"/>
      <c r="O41" s="123"/>
      <c r="Q41" s="123"/>
      <c r="R41" s="123"/>
      <c r="S41" s="123"/>
      <c r="T41" s="123"/>
    </row>
    <row r="42" spans="1:20" s="254" customFormat="1" ht="15" hidden="1" customHeight="1">
      <c r="A42" s="123"/>
      <c r="B42" s="127"/>
      <c r="C42" s="708"/>
      <c r="D42" s="709"/>
      <c r="E42" s="696"/>
      <c r="F42" s="725"/>
      <c r="G42" s="303" t="s">
        <v>210</v>
      </c>
      <c r="H42" s="267">
        <v>0</v>
      </c>
      <c r="I42" s="304">
        <v>2.1999999999999999E-2</v>
      </c>
      <c r="J42" s="269">
        <f>IF(ISERROR(H42/ROUND(I42,3)),0,H42/ROUND(I42,3))</f>
        <v>0</v>
      </c>
      <c r="K42" s="265"/>
      <c r="L42" s="292"/>
      <c r="M42" s="293"/>
      <c r="N42" s="292"/>
      <c r="O42" s="123"/>
      <c r="Q42" s="123"/>
      <c r="R42" s="123"/>
      <c r="S42" s="123"/>
      <c r="T42" s="123"/>
    </row>
    <row r="43" spans="1:20" s="254" customFormat="1" ht="15" hidden="1" customHeight="1" thickBot="1">
      <c r="A43" s="123"/>
      <c r="B43" s="127"/>
      <c r="C43" s="710"/>
      <c r="D43" s="711"/>
      <c r="E43" s="697"/>
      <c r="F43" s="305"/>
      <c r="G43" s="306" t="s">
        <v>213</v>
      </c>
      <c r="H43" s="307">
        <v>0</v>
      </c>
      <c r="I43" s="308">
        <v>2.1999999999999999E-2</v>
      </c>
      <c r="J43" s="277">
        <f>IF(ISERROR(H43/ROUND(I43,3)),0,H43/ROUND(I43,3))</f>
        <v>0</v>
      </c>
      <c r="K43" s="265"/>
      <c r="L43" s="292"/>
      <c r="M43" s="293"/>
      <c r="N43" s="292"/>
      <c r="O43" s="123"/>
      <c r="Q43" s="123"/>
      <c r="R43" s="123"/>
      <c r="S43" s="123"/>
      <c r="T43" s="123"/>
    </row>
    <row r="44" spans="1:20" s="254" customFormat="1" ht="15" hidden="1"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hidden="1" customHeight="1" thickBot="1">
      <c r="A45" s="123"/>
      <c r="B45" s="127"/>
      <c r="C45" s="253"/>
      <c r="D45" s="253"/>
      <c r="E45" s="265"/>
      <c r="F45" s="279"/>
      <c r="G45" s="285">
        <f>H41</f>
        <v>0</v>
      </c>
      <c r="H45" s="286"/>
      <c r="I45" s="287">
        <f>IF(ISERROR(G45/L44),0,G45/L44)</f>
        <v>0</v>
      </c>
      <c r="J45" s="286"/>
      <c r="K45" s="286"/>
      <c r="L45" s="310"/>
      <c r="M45" s="311"/>
      <c r="N45" s="310"/>
      <c r="O45" s="123"/>
      <c r="Q45" s="123"/>
      <c r="R45" s="123"/>
      <c r="S45" s="123"/>
      <c r="T45" s="123"/>
    </row>
    <row r="46" spans="1:20" s="254" customFormat="1" ht="15" hidden="1" customHeight="1" thickBot="1">
      <c r="A46" s="123"/>
      <c r="B46" s="127"/>
      <c r="C46" s="253"/>
      <c r="D46" s="253"/>
      <c r="E46" s="265"/>
      <c r="F46" s="279"/>
      <c r="G46" s="312"/>
      <c r="H46" s="286"/>
      <c r="I46" s="286"/>
      <c r="J46" s="286"/>
      <c r="K46" s="286"/>
      <c r="L46" s="310"/>
      <c r="M46" s="311"/>
      <c r="N46" s="310"/>
      <c r="O46" s="123"/>
      <c r="Q46" s="123"/>
      <c r="R46" s="123"/>
      <c r="S46" s="123"/>
      <c r="T46" s="123"/>
    </row>
    <row r="47" spans="1:20"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row>
    <row r="49" spans="1:20"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row>
    <row r="50" spans="1:20"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row>
    <row r="51" spans="1:20"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row>
    <row r="52" spans="1:20"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row>
    <row r="53" spans="1:20"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row>
    <row r="58" spans="1:20"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row>
    <row r="59" spans="1:20"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row>
    <row r="60" spans="1:20"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row>
    <row r="61" spans="1:20" s="254" customFormat="1" ht="15"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0</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0</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0</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81</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219.27699999999999</v>
      </c>
      <c r="I74" s="292"/>
      <c r="J74" s="330">
        <f>IFERROR(H74/J73,0)</f>
        <v>0</v>
      </c>
      <c r="K74" s="732" t="s">
        <v>228</v>
      </c>
      <c r="L74" s="733"/>
      <c r="M74" s="128"/>
      <c r="N74" s="123"/>
      <c r="O74" s="123"/>
      <c r="Q74" s="123"/>
      <c r="R74" s="123"/>
      <c r="S74" s="123"/>
      <c r="T74" s="123"/>
    </row>
    <row r="75" spans="1:20" s="254" customFormat="1" ht="15" hidden="1"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hidden="1"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hidden="1" customHeight="1">
      <c r="A77" s="123"/>
      <c r="B77" s="703" t="s">
        <v>229</v>
      </c>
      <c r="C77" s="704"/>
      <c r="D77" s="704"/>
      <c r="E77" s="704"/>
      <c r="F77" s="704"/>
      <c r="G77" s="704"/>
      <c r="H77" s="704"/>
      <c r="I77" s="704"/>
      <c r="J77" s="704"/>
      <c r="K77" s="704"/>
      <c r="L77" s="704"/>
      <c r="M77" s="705"/>
      <c r="N77" s="260"/>
      <c r="O77" s="123"/>
      <c r="Q77" s="123"/>
      <c r="R77" s="123"/>
      <c r="S77" s="123"/>
      <c r="T77" s="123"/>
    </row>
    <row r="78" spans="1:20" ht="15" hidden="1" customHeight="1" thickBot="1">
      <c r="B78" s="127"/>
      <c r="M78" s="128"/>
    </row>
    <row r="79" spans="1:20" ht="15" hidden="1" customHeight="1" thickBot="1">
      <c r="B79" s="127"/>
      <c r="G79" s="331" t="s">
        <v>230</v>
      </c>
      <c r="H79" s="12">
        <v>0</v>
      </c>
      <c r="M79" s="128"/>
    </row>
    <row r="80" spans="1:20"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734" t="s">
        <v>241</v>
      </c>
      <c r="H100" s="735"/>
      <c r="I100" s="736"/>
      <c r="J100" s="101">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428" t="s">
        <v>205</v>
      </c>
      <c r="J104" s="429" t="s">
        <v>209</v>
      </c>
      <c r="K104" s="429" t="s">
        <v>245</v>
      </c>
      <c r="L104" s="430" t="s">
        <v>246</v>
      </c>
      <c r="M104" s="807" t="s">
        <v>215</v>
      </c>
      <c r="N104" s="808"/>
      <c r="O104" s="429" t="str">
        <f>IF(G58=0,"Autre mode",G58)</f>
        <v>Autre mode</v>
      </c>
      <c r="P104" s="354" t="s">
        <v>247</v>
      </c>
      <c r="Q104" s="351" t="s">
        <v>166</v>
      </c>
    </row>
    <row r="105" spans="2:21" ht="15" customHeight="1">
      <c r="B105" s="742" t="s">
        <v>36</v>
      </c>
      <c r="C105" s="743"/>
      <c r="D105" s="743"/>
      <c r="E105" s="743"/>
      <c r="F105" s="743"/>
      <c r="G105" s="78">
        <v>0</v>
      </c>
      <c r="H105" s="355">
        <f>$L$25</f>
        <v>0</v>
      </c>
      <c r="I105" s="431">
        <f>$L$31</f>
        <v>0</v>
      </c>
      <c r="J105" s="432">
        <f>$L$37</f>
        <v>0</v>
      </c>
      <c r="K105" s="432">
        <f>IFERROR((H42/H41)*J41+J42,0)</f>
        <v>0</v>
      </c>
      <c r="L105" s="433">
        <f>IFERROR((H43/H41)*J41+J43,0)</f>
        <v>0</v>
      </c>
      <c r="M105" s="809">
        <f>$L$53</f>
        <v>0</v>
      </c>
      <c r="N105" s="810"/>
      <c r="O105" s="434">
        <f>$L$59</f>
        <v>0</v>
      </c>
      <c r="P105" s="359">
        <v>1</v>
      </c>
      <c r="Q105" s="102">
        <f>(G105*(H105+I105+J105+K105+L105+M105+O105))</f>
        <v>0</v>
      </c>
      <c r="T105" s="327"/>
      <c r="U105" s="327"/>
    </row>
    <row r="106" spans="2:21" ht="15" customHeight="1">
      <c r="B106" s="746" t="s">
        <v>248</v>
      </c>
      <c r="C106" s="747"/>
      <c r="D106" s="747"/>
      <c r="E106" s="747"/>
      <c r="F106" s="747"/>
      <c r="G106" s="79">
        <v>0</v>
      </c>
      <c r="H106" s="360">
        <f>H105*$P106</f>
        <v>0</v>
      </c>
      <c r="I106" s="360">
        <f>I105*$P106</f>
        <v>0</v>
      </c>
      <c r="J106" s="435">
        <f>J105*$P106</f>
        <v>0</v>
      </c>
      <c r="K106" s="435">
        <f>K105*$P106</f>
        <v>0</v>
      </c>
      <c r="L106" s="435">
        <f>L105*$P106</f>
        <v>0</v>
      </c>
      <c r="M106" s="804">
        <f>M105*P106</f>
        <v>0</v>
      </c>
      <c r="N106" s="803"/>
      <c r="O106" s="435">
        <f t="shared" ref="O106" si="0">O105*$P106</f>
        <v>0</v>
      </c>
      <c r="P106" s="362">
        <f>H90</f>
        <v>0</v>
      </c>
      <c r="Q106" s="102">
        <f t="shared" ref="Q106:Q111" si="1">(G106*(H106+I106+J106+K106+L106+M106+O106))</f>
        <v>0</v>
      </c>
      <c r="T106" s="327"/>
      <c r="U106" s="327"/>
    </row>
    <row r="107" spans="2:21" ht="15" customHeight="1">
      <c r="B107" s="726" t="s">
        <v>38</v>
      </c>
      <c r="C107" s="727"/>
      <c r="D107" s="727"/>
      <c r="E107" s="727"/>
      <c r="F107" s="727"/>
      <c r="G107" s="79">
        <v>0</v>
      </c>
      <c r="H107" s="360">
        <f>H105+H106</f>
        <v>0</v>
      </c>
      <c r="I107" s="360">
        <f t="shared" ref="I107:J107" si="2">I105+I106</f>
        <v>0</v>
      </c>
      <c r="J107" s="436">
        <f t="shared" si="2"/>
        <v>0</v>
      </c>
      <c r="K107" s="436">
        <f>K105+K106</f>
        <v>0</v>
      </c>
      <c r="L107" s="436">
        <f>L105+L106</f>
        <v>0</v>
      </c>
      <c r="M107" s="804">
        <f>M105+M106</f>
        <v>0</v>
      </c>
      <c r="N107" s="803"/>
      <c r="O107" s="435">
        <f t="shared" ref="O107" si="3">O105+O106</f>
        <v>0</v>
      </c>
      <c r="P107" s="364">
        <v>1</v>
      </c>
      <c r="Q107" s="102">
        <f t="shared" si="1"/>
        <v>0</v>
      </c>
      <c r="T107" s="327"/>
      <c r="U107" s="327"/>
    </row>
    <row r="108" spans="2:21" ht="15" customHeight="1">
      <c r="B108" s="726" t="s">
        <v>39</v>
      </c>
      <c r="C108" s="727"/>
      <c r="D108" s="727"/>
      <c r="E108" s="727"/>
      <c r="F108" s="727"/>
      <c r="G108" s="79">
        <v>0</v>
      </c>
      <c r="H108" s="360">
        <f t="shared" ref="H108" si="4">$L$25</f>
        <v>0</v>
      </c>
      <c r="I108" s="437">
        <f t="shared" ref="I108" si="5">$L$31</f>
        <v>0</v>
      </c>
      <c r="J108" s="438"/>
      <c r="K108" s="438"/>
      <c r="L108" s="438"/>
      <c r="M108" s="802">
        <f t="shared" ref="M108" si="6">$L$53</f>
        <v>0</v>
      </c>
      <c r="N108" s="803"/>
      <c r="O108" s="439">
        <f>O105</f>
        <v>0</v>
      </c>
      <c r="P108" s="364">
        <v>1</v>
      </c>
      <c r="Q108" s="102">
        <f t="shared" si="1"/>
        <v>0</v>
      </c>
      <c r="T108" s="327"/>
      <c r="U108" s="327"/>
    </row>
    <row r="109" spans="2:21" ht="15" customHeight="1">
      <c r="B109" s="726" t="s">
        <v>40</v>
      </c>
      <c r="C109" s="727"/>
      <c r="D109" s="727"/>
      <c r="E109" s="727"/>
      <c r="F109" s="727"/>
      <c r="G109" s="79">
        <v>0</v>
      </c>
      <c r="H109" s="360">
        <f>H105*$P109</f>
        <v>0</v>
      </c>
      <c r="I109" s="360">
        <f>I105*$P109</f>
        <v>0</v>
      </c>
      <c r="J109" s="435">
        <f>J105*1</f>
        <v>0</v>
      </c>
      <c r="K109" s="435">
        <f>K105*1</f>
        <v>0</v>
      </c>
      <c r="L109" s="435">
        <f>L105*1</f>
        <v>0</v>
      </c>
      <c r="M109" s="804">
        <f>M105*P109</f>
        <v>0</v>
      </c>
      <c r="N109" s="803"/>
      <c r="O109" s="435">
        <f>O105*$P109</f>
        <v>0</v>
      </c>
      <c r="P109" s="364">
        <v>0.13</v>
      </c>
      <c r="Q109" s="102">
        <f t="shared" si="1"/>
        <v>0</v>
      </c>
      <c r="T109" s="327"/>
      <c r="U109" s="327"/>
    </row>
    <row r="110" spans="2:21" ht="15" customHeight="1">
      <c r="B110" s="750" t="s">
        <v>249</v>
      </c>
      <c r="C110" s="751"/>
      <c r="D110" s="751"/>
      <c r="E110" s="751"/>
      <c r="F110" s="751"/>
      <c r="G110" s="24">
        <v>0</v>
      </c>
      <c r="H110" s="368">
        <f>H107</f>
        <v>0</v>
      </c>
      <c r="I110" s="368">
        <f t="shared" ref="I110:L110" si="7">I107</f>
        <v>0</v>
      </c>
      <c r="J110" s="436">
        <f t="shared" si="7"/>
        <v>0</v>
      </c>
      <c r="K110" s="436">
        <f t="shared" si="7"/>
        <v>0</v>
      </c>
      <c r="L110" s="436">
        <f t="shared" si="7"/>
        <v>0</v>
      </c>
      <c r="M110" s="805">
        <f>M107</f>
        <v>0</v>
      </c>
      <c r="N110" s="806"/>
      <c r="O110" s="436">
        <f t="shared" ref="O110" si="8">O107</f>
        <v>0</v>
      </c>
      <c r="P110" s="369"/>
      <c r="Q110" s="102">
        <f t="shared" si="1"/>
        <v>0</v>
      </c>
      <c r="T110" s="327"/>
      <c r="U110" s="327"/>
    </row>
    <row r="111" spans="2:21" ht="15" customHeight="1" thickBot="1">
      <c r="B111" s="754" t="s">
        <v>240</v>
      </c>
      <c r="C111" s="755"/>
      <c r="D111" s="755"/>
      <c r="E111" s="755"/>
      <c r="F111" s="755"/>
      <c r="G111" s="80">
        <v>0</v>
      </c>
      <c r="H111" s="370">
        <f>H107</f>
        <v>0</v>
      </c>
      <c r="I111" s="370">
        <f t="shared" ref="I111:L111" si="9">I107</f>
        <v>0</v>
      </c>
      <c r="J111" s="440">
        <f t="shared" si="9"/>
        <v>0</v>
      </c>
      <c r="K111" s="440">
        <f t="shared" si="9"/>
        <v>0</v>
      </c>
      <c r="L111" s="440">
        <f t="shared" si="9"/>
        <v>0</v>
      </c>
      <c r="M111" s="797">
        <f>M107</f>
        <v>0</v>
      </c>
      <c r="N111" s="798"/>
      <c r="O111" s="440">
        <f t="shared" ref="O111" si="10">O107</f>
        <v>0</v>
      </c>
      <c r="P111" s="372"/>
      <c r="Q111" s="102">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15" customHeight="1" thickBot="1">
      <c r="F115" s="265"/>
      <c r="G115" s="279"/>
      <c r="H115" s="377" t="s">
        <v>244</v>
      </c>
      <c r="I115" s="441" t="s">
        <v>205</v>
      </c>
      <c r="J115" s="442" t="s">
        <v>209</v>
      </c>
      <c r="K115" s="429" t="s">
        <v>245</v>
      </c>
      <c r="L115" s="430" t="s">
        <v>246</v>
      </c>
      <c r="M115" s="799" t="s">
        <v>215</v>
      </c>
      <c r="N115" s="800"/>
      <c r="O115" s="443" t="str">
        <f>O104</f>
        <v>Autre mode</v>
      </c>
      <c r="P115" s="381"/>
    </row>
    <row r="116" spans="2:17" ht="15" customHeight="1">
      <c r="B116" s="762" t="s">
        <v>251</v>
      </c>
      <c r="C116" s="763"/>
      <c r="D116" s="763"/>
      <c r="E116" s="763"/>
      <c r="F116" s="763"/>
      <c r="G116" s="25"/>
      <c r="H116" s="382">
        <f t="shared" ref="H116:M116" si="11">IFERROR(($J$100/$H$128)*H123,0)</f>
        <v>0</v>
      </c>
      <c r="I116" s="444">
        <f t="shared" si="11"/>
        <v>0</v>
      </c>
      <c r="J116" s="445">
        <f t="shared" si="11"/>
        <v>0</v>
      </c>
      <c r="K116" s="446">
        <f t="shared" si="11"/>
        <v>0</v>
      </c>
      <c r="L116" s="446">
        <f t="shared" si="11"/>
        <v>0</v>
      </c>
      <c r="M116" s="801">
        <f t="shared" si="11"/>
        <v>0</v>
      </c>
      <c r="N116" s="801"/>
      <c r="O116" s="447">
        <f>IFERROR(($J$100/$H$128)*O123,0)</f>
        <v>0</v>
      </c>
      <c r="P116" s="386"/>
    </row>
    <row r="117" spans="2:17" ht="15" customHeight="1">
      <c r="B117" s="765" t="s">
        <v>252</v>
      </c>
      <c r="C117" s="766"/>
      <c r="D117" s="766"/>
      <c r="E117" s="766"/>
      <c r="F117" s="766"/>
      <c r="G117" s="387"/>
      <c r="H117" s="388">
        <f>SUMPRODUCT($G$105:$G$111,H105:H111)</f>
        <v>0</v>
      </c>
      <c r="I117" s="448">
        <f t="shared" ref="I117:M117" si="12">SUMPRODUCT($G$105:$G$111,I105:I111)</f>
        <v>0</v>
      </c>
      <c r="J117" s="449">
        <f t="shared" si="12"/>
        <v>0</v>
      </c>
      <c r="K117" s="449">
        <f>SUMPRODUCT($G$105:$G$111,K105:K111)</f>
        <v>0</v>
      </c>
      <c r="L117" s="449">
        <f>SUMPRODUCT($G$105:$G$111,L105:L111)</f>
        <v>0</v>
      </c>
      <c r="M117" s="795">
        <f t="shared" si="12"/>
        <v>0</v>
      </c>
      <c r="N117" s="795"/>
      <c r="O117" s="450">
        <f t="shared" ref="O117" si="13">SUMPRODUCT($G$105:$G$111,O105:O111)</f>
        <v>0</v>
      </c>
      <c r="P117" s="391"/>
    </row>
    <row r="118" spans="2:17" ht="15" customHeight="1">
      <c r="B118" s="765" t="s">
        <v>253</v>
      </c>
      <c r="C118" s="766"/>
      <c r="D118" s="766"/>
      <c r="E118" s="766"/>
      <c r="F118" s="766"/>
      <c r="G118" s="26">
        <v>0</v>
      </c>
      <c r="H118" s="388">
        <f t="shared" ref="H118:M118" si="14">(H116+H117)*$G$118</f>
        <v>0</v>
      </c>
      <c r="I118" s="448">
        <f t="shared" si="14"/>
        <v>0</v>
      </c>
      <c r="J118" s="449">
        <f t="shared" si="14"/>
        <v>0</v>
      </c>
      <c r="K118" s="449">
        <f t="shared" si="14"/>
        <v>0</v>
      </c>
      <c r="L118" s="449">
        <f t="shared" si="14"/>
        <v>0</v>
      </c>
      <c r="M118" s="795">
        <f t="shared" si="14"/>
        <v>0</v>
      </c>
      <c r="N118" s="795"/>
      <c r="O118" s="450">
        <f>(O116+O117)*$G$118</f>
        <v>0</v>
      </c>
      <c r="P118" s="391"/>
    </row>
    <row r="119" spans="2:17" ht="15" customHeight="1">
      <c r="B119" s="765" t="s">
        <v>254</v>
      </c>
      <c r="C119" s="766"/>
      <c r="D119" s="766"/>
      <c r="E119" s="766"/>
      <c r="F119" s="766"/>
      <c r="G119" s="392"/>
      <c r="H119" s="388">
        <f>H116+H117+H118</f>
        <v>0</v>
      </c>
      <c r="I119" s="448">
        <f t="shared" ref="I119:O119" si="15">I116+I117+I118</f>
        <v>0</v>
      </c>
      <c r="J119" s="449">
        <f t="shared" si="15"/>
        <v>0</v>
      </c>
      <c r="K119" s="449">
        <f>K116+K117+K118</f>
        <v>0</v>
      </c>
      <c r="L119" s="449">
        <f>L116+L117+L118</f>
        <v>0</v>
      </c>
      <c r="M119" s="795">
        <f t="shared" si="15"/>
        <v>0</v>
      </c>
      <c r="N119" s="795"/>
      <c r="O119" s="450">
        <f t="shared" si="15"/>
        <v>0</v>
      </c>
      <c r="P119" s="391"/>
    </row>
    <row r="120" spans="2:17" ht="15" customHeight="1">
      <c r="B120" s="765" t="s">
        <v>255</v>
      </c>
      <c r="C120" s="766"/>
      <c r="D120" s="766"/>
      <c r="E120" s="766"/>
      <c r="F120" s="766"/>
      <c r="G120" s="27">
        <v>0</v>
      </c>
      <c r="H120" s="388">
        <f>H119*G120</f>
        <v>0</v>
      </c>
      <c r="I120" s="448">
        <f>I119*G120</f>
        <v>0</v>
      </c>
      <c r="J120" s="449">
        <f>J119*G120</f>
        <v>0</v>
      </c>
      <c r="K120" s="451">
        <f>K119*G120</f>
        <v>0</v>
      </c>
      <c r="L120" s="451">
        <f>L119*G120</f>
        <v>0</v>
      </c>
      <c r="M120" s="795">
        <f>+M119*G120</f>
        <v>0</v>
      </c>
      <c r="N120" s="795"/>
      <c r="O120" s="452">
        <f>+O119*G120</f>
        <v>0</v>
      </c>
      <c r="P120" s="391"/>
    </row>
    <row r="121" spans="2:17" ht="15" customHeight="1">
      <c r="B121" s="765" t="s">
        <v>166</v>
      </c>
      <c r="C121" s="766"/>
      <c r="D121" s="766"/>
      <c r="E121" s="766"/>
      <c r="F121" s="766"/>
      <c r="G121" s="395"/>
      <c r="H121" s="388">
        <f t="shared" ref="H121:M121" si="16">SUM(H119:H120)</f>
        <v>0</v>
      </c>
      <c r="I121" s="448">
        <f t="shared" si="16"/>
        <v>0</v>
      </c>
      <c r="J121" s="449">
        <f t="shared" si="16"/>
        <v>0</v>
      </c>
      <c r="K121" s="451">
        <f t="shared" si="16"/>
        <v>0</v>
      </c>
      <c r="L121" s="451">
        <f t="shared" si="16"/>
        <v>0</v>
      </c>
      <c r="M121" s="795">
        <f t="shared" si="16"/>
        <v>0</v>
      </c>
      <c r="N121" s="795"/>
      <c r="O121" s="452">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453">
        <f t="shared" si="18"/>
        <v>0</v>
      </c>
      <c r="J122" s="454">
        <f t="shared" si="18"/>
        <v>0</v>
      </c>
      <c r="K122" s="454">
        <f t="shared" si="18"/>
        <v>0</v>
      </c>
      <c r="L122" s="454">
        <f t="shared" si="18"/>
        <v>0</v>
      </c>
      <c r="M122" s="796">
        <f t="shared" si="18"/>
        <v>0</v>
      </c>
      <c r="N122" s="796"/>
      <c r="O122" s="455">
        <f>IFERROR((O110/SUM($H$110:$O$110))*$G$122,0)</f>
        <v>0</v>
      </c>
      <c r="P122" s="399"/>
    </row>
    <row r="123" spans="2:17" ht="15" customHeight="1">
      <c r="B123" s="771" t="s">
        <v>257</v>
      </c>
      <c r="C123" s="772"/>
      <c r="D123" s="772"/>
      <c r="E123" s="772"/>
      <c r="F123" s="772"/>
      <c r="G123" s="773"/>
      <c r="H123" s="60">
        <f>G26</f>
        <v>213.27699999999999</v>
      </c>
      <c r="I123" s="109">
        <f>G32</f>
        <v>6</v>
      </c>
      <c r="J123" s="109">
        <f>G38</f>
        <v>0</v>
      </c>
      <c r="K123" s="109">
        <f>H42</f>
        <v>0</v>
      </c>
      <c r="L123" s="109">
        <f>H43</f>
        <v>0</v>
      </c>
      <c r="M123" s="792">
        <f>G54</f>
        <v>0</v>
      </c>
      <c r="N123" s="792"/>
      <c r="O123" s="109">
        <f>G60</f>
        <v>0</v>
      </c>
    </row>
    <row r="124" spans="2:17" ht="15" customHeight="1">
      <c r="B124" s="775" t="s">
        <v>258</v>
      </c>
      <c r="C124" s="776"/>
      <c r="D124" s="776"/>
      <c r="E124" s="776"/>
      <c r="F124" s="776"/>
      <c r="G124" s="777"/>
      <c r="H124" s="29">
        <f t="shared" ref="H124:M124" si="19">SUM(H121:H122)</f>
        <v>0</v>
      </c>
      <c r="I124" s="110">
        <f t="shared" si="19"/>
        <v>0</v>
      </c>
      <c r="J124" s="110">
        <f t="shared" si="19"/>
        <v>0</v>
      </c>
      <c r="K124" s="30">
        <f t="shared" si="19"/>
        <v>0</v>
      </c>
      <c r="L124" s="30">
        <f t="shared" si="19"/>
        <v>0</v>
      </c>
      <c r="M124" s="793">
        <f t="shared" si="19"/>
        <v>0</v>
      </c>
      <c r="N124" s="793"/>
      <c r="O124" s="110">
        <f>O121+O122</f>
        <v>0</v>
      </c>
    </row>
    <row r="125" spans="2:17" ht="15" customHeight="1" thickBot="1">
      <c r="B125" s="779" t="s">
        <v>259</v>
      </c>
      <c r="C125" s="780"/>
      <c r="D125" s="780"/>
      <c r="E125" s="780"/>
      <c r="F125" s="780"/>
      <c r="G125" s="781"/>
      <c r="H125" s="32">
        <f t="shared" ref="H125:M125" si="20">IF(ISERROR(H124/H123),0,H124/H123)</f>
        <v>0</v>
      </c>
      <c r="I125" s="111">
        <f t="shared" si="20"/>
        <v>0</v>
      </c>
      <c r="J125" s="111">
        <f t="shared" si="20"/>
        <v>0</v>
      </c>
      <c r="K125" s="33">
        <f t="shared" si="20"/>
        <v>0</v>
      </c>
      <c r="L125" s="33">
        <f t="shared" si="20"/>
        <v>0</v>
      </c>
      <c r="M125" s="794">
        <f t="shared" si="20"/>
        <v>0</v>
      </c>
      <c r="N125" s="794"/>
      <c r="O125" s="111">
        <f>IFERROR(O124/O123,0)</f>
        <v>0</v>
      </c>
    </row>
    <row r="127" spans="2:17" ht="15" customHeight="1" thickBot="1"/>
    <row r="128" spans="2:17" ht="15" customHeight="1" thickBot="1">
      <c r="B128" s="676" t="s">
        <v>260</v>
      </c>
      <c r="C128" s="786"/>
      <c r="D128" s="786"/>
      <c r="E128" s="786"/>
      <c r="F128" s="786"/>
      <c r="G128" s="677"/>
      <c r="H128" s="35">
        <f>H74</f>
        <v>219.27699999999999</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hidden="1"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c r="M136" s="288"/>
      <c r="N136" s="288"/>
      <c r="O136" s="288"/>
      <c r="P136" s="403"/>
    </row>
    <row r="137" spans="2:17" ht="15" customHeight="1" thickBot="1">
      <c r="F137" s="265"/>
    </row>
    <row r="138" spans="2:17" ht="15" hidden="1" customHeight="1" thickBot="1">
      <c r="B138" s="783" t="s">
        <v>261</v>
      </c>
      <c r="C138" s="784"/>
      <c r="D138" s="784"/>
      <c r="E138" s="784"/>
      <c r="F138" s="784"/>
      <c r="G138" s="785"/>
      <c r="H138" s="36">
        <f>H129</f>
        <v>0</v>
      </c>
    </row>
    <row r="139" spans="2:17" ht="15" hidden="1" customHeight="1" thickBot="1">
      <c r="B139" s="783" t="s">
        <v>263</v>
      </c>
      <c r="C139" s="784"/>
      <c r="D139" s="784"/>
      <c r="E139" s="784"/>
      <c r="F139" s="784"/>
      <c r="G139" s="785"/>
      <c r="H139" s="36">
        <f>H79</f>
        <v>0</v>
      </c>
    </row>
    <row r="140" spans="2:17" ht="15" customHeight="1" thickBot="1">
      <c r="B140" s="783" t="s">
        <v>174</v>
      </c>
      <c r="C140" s="784"/>
      <c r="D140" s="784"/>
      <c r="E140" s="784"/>
      <c r="F140" s="784"/>
      <c r="G140" s="785"/>
      <c r="H140" s="36">
        <f>H138</f>
        <v>0</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 ref="J53:K53"/>
    <mergeCell ref="C57:D58"/>
    <mergeCell ref="E57:E58"/>
    <mergeCell ref="J59:K59"/>
    <mergeCell ref="G70:J70"/>
    <mergeCell ref="C40:D43"/>
    <mergeCell ref="E40:E43"/>
    <mergeCell ref="F41:F42"/>
    <mergeCell ref="J44:K44"/>
    <mergeCell ref="C47:D52"/>
    <mergeCell ref="E47:E52"/>
    <mergeCell ref="F48:F52"/>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B108:F108"/>
    <mergeCell ref="M108:N108"/>
    <mergeCell ref="B109:F109"/>
    <mergeCell ref="M109:N109"/>
    <mergeCell ref="B110:F110"/>
    <mergeCell ref="M110:N110"/>
    <mergeCell ref="B111:F111"/>
    <mergeCell ref="M111:N111"/>
    <mergeCell ref="M112:O112"/>
    <mergeCell ref="M115:N115"/>
    <mergeCell ref="B116:F116"/>
    <mergeCell ref="M116:N116"/>
    <mergeCell ref="B117:F117"/>
    <mergeCell ref="M117:N117"/>
    <mergeCell ref="B118:F118"/>
    <mergeCell ref="M118:N118"/>
    <mergeCell ref="B119:F119"/>
    <mergeCell ref="M119:N119"/>
    <mergeCell ref="B120:F120"/>
    <mergeCell ref="M120:N120"/>
    <mergeCell ref="B121:F121"/>
    <mergeCell ref="M121:N121"/>
    <mergeCell ref="B122:F122"/>
    <mergeCell ref="M122:N122"/>
    <mergeCell ref="B123:G123"/>
    <mergeCell ref="M123:N123"/>
    <mergeCell ref="B124:G124"/>
    <mergeCell ref="M124:N124"/>
    <mergeCell ref="B125:G125"/>
    <mergeCell ref="M125:N125"/>
    <mergeCell ref="B140:G140"/>
    <mergeCell ref="B128:G128"/>
    <mergeCell ref="B129:G129"/>
    <mergeCell ref="B130:G130"/>
    <mergeCell ref="B135:M135"/>
    <mergeCell ref="B138:G138"/>
    <mergeCell ref="B139:G139"/>
  </mergeCells>
  <dataValidations count="1">
    <dataValidation allowBlank="1" showInputMessage="1" showErrorMessage="1" prompt="Inscrire le taux en valeur d'aujourd'hui dans le cas des contrats pluriannuels" sqref="G110 G122" xr:uid="{B8A3480F-B401-409C-B156-E3C8D68AC488}"/>
  </dataValidations>
  <pageMargins left="0.7" right="0.7" top="0.75" bottom="0.75" header="0.3" footer="0.3"/>
  <pageSetup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CC599-BD03-409E-BE88-8B0AAF14D274}">
  <sheetPr>
    <tabColor theme="1" tint="0.34998626667073579"/>
  </sheetPr>
  <dimension ref="A2:U158"/>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row>
    <row r="3" spans="1:20" s="255" customFormat="1" ht="30" customHeight="1">
      <c r="C3" s="253"/>
      <c r="D3" s="253"/>
      <c r="F3" s="680" t="s">
        <v>151</v>
      </c>
      <c r="G3" s="680"/>
      <c r="H3" s="680"/>
      <c r="I3" s="680"/>
      <c r="J3" s="680"/>
      <c r="P3" s="256"/>
    </row>
    <row r="4" spans="1:20" ht="15" customHeight="1" thickBot="1">
      <c r="P4" s="257" t="s">
        <v>178</v>
      </c>
    </row>
    <row r="5" spans="1:20" ht="15" customHeight="1">
      <c r="F5" s="215" t="s">
        <v>152</v>
      </c>
      <c r="G5" s="216" t="s">
        <v>275</v>
      </c>
      <c r="I5" s="217" t="s">
        <v>154</v>
      </c>
      <c r="J5" s="218" t="s">
        <v>75</v>
      </c>
      <c r="P5" s="258">
        <v>2.8300000000000001E-3</v>
      </c>
    </row>
    <row r="6" spans="1:20" ht="15" customHeight="1">
      <c r="F6" s="219" t="s">
        <v>107</v>
      </c>
      <c r="G6" s="220">
        <v>2023</v>
      </c>
      <c r="I6" s="221" t="s">
        <v>156</v>
      </c>
      <c r="J6" s="222"/>
      <c r="P6" s="258">
        <v>5.6600000000000001E-3</v>
      </c>
    </row>
    <row r="7" spans="1:20" ht="15" customHeight="1">
      <c r="F7" s="219" t="s">
        <v>105</v>
      </c>
      <c r="G7" s="220" t="s">
        <v>63</v>
      </c>
      <c r="I7" s="223" t="s">
        <v>157</v>
      </c>
      <c r="J7" s="224" t="s">
        <v>75</v>
      </c>
      <c r="P7" s="2">
        <v>1.1310000000000001E-2</v>
      </c>
    </row>
    <row r="8" spans="1:20" ht="15" customHeight="1">
      <c r="F8" s="681" t="s">
        <v>158</v>
      </c>
      <c r="G8" s="683" t="s">
        <v>276</v>
      </c>
      <c r="I8" s="221" t="s">
        <v>160</v>
      </c>
      <c r="J8" s="222"/>
      <c r="P8" s="2">
        <v>1.414E-2</v>
      </c>
    </row>
    <row r="9" spans="1:20" ht="15" customHeight="1" thickBot="1">
      <c r="F9" s="682"/>
      <c r="G9" s="684"/>
      <c r="I9" s="225" t="s">
        <v>161</v>
      </c>
      <c r="J9" s="226" t="s">
        <v>116</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266</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67">
        <v>3.4650000000000003</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67">
        <v>53.558000000000007</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67">
        <v>174.40700000000001</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67">
        <v>224.905</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67">
        <v>46.652000000000001</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67">
        <v>0</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67">
        <v>502.98700000000002</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67">
        <v>106.24250000000001</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1.2225600000000001</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502.98700000000002</v>
      </c>
      <c r="H26" s="286"/>
      <c r="I26" s="287">
        <f>IF(ISERROR(G26/L25),0,G26/L25)</f>
        <v>0</v>
      </c>
      <c r="J26" s="286"/>
      <c r="K26" s="286"/>
      <c r="L26" s="288"/>
      <c r="M26" s="289"/>
      <c r="N26" s="288"/>
      <c r="O26" s="123"/>
      <c r="Q26" s="123"/>
      <c r="R26" s="123"/>
      <c r="S26" s="123"/>
      <c r="T26" s="123"/>
    </row>
    <row r="27" spans="1:20" s="254" customFormat="1" ht="15" hidden="1" customHeight="1" thickBot="1">
      <c r="A27" s="123"/>
      <c r="B27" s="127"/>
      <c r="C27" s="253"/>
      <c r="D27" s="253"/>
      <c r="E27" s="265"/>
      <c r="F27" s="279"/>
      <c r="G27" s="290"/>
      <c r="H27" s="265"/>
      <c r="I27" s="265"/>
      <c r="J27" s="291"/>
      <c r="K27" s="265"/>
      <c r="L27" s="288"/>
      <c r="M27" s="289"/>
      <c r="N27" s="288"/>
      <c r="O27" s="123"/>
      <c r="Q27" s="123"/>
      <c r="R27" s="123"/>
      <c r="S27" s="123"/>
      <c r="T27" s="123"/>
    </row>
    <row r="28" spans="1:20" s="254" customFormat="1" ht="23.1" hidden="1" customHeight="1">
      <c r="A28" s="123"/>
      <c r="B28" s="127"/>
      <c r="C28" s="706" t="s">
        <v>204</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hidden="1" customHeight="1">
      <c r="A29" s="123"/>
      <c r="B29" s="127"/>
      <c r="C29" s="708"/>
      <c r="D29" s="709"/>
      <c r="E29" s="696"/>
      <c r="F29" s="716"/>
      <c r="G29" s="266" t="s">
        <v>205</v>
      </c>
      <c r="H29" s="294">
        <v>0</v>
      </c>
      <c r="I29" s="268">
        <v>0</v>
      </c>
      <c r="J29" s="269">
        <f>IF(ISERROR(H29/ROUND(I29,2)),0,H29/ROUND(I29,2))</f>
        <v>0</v>
      </c>
      <c r="K29" s="265"/>
      <c r="L29" s="292"/>
      <c r="M29" s="293"/>
      <c r="N29" s="292"/>
      <c r="O29" s="123"/>
      <c r="Q29" s="123"/>
      <c r="R29" s="123"/>
      <c r="S29" s="123"/>
      <c r="T29" s="123"/>
    </row>
    <row r="30" spans="1:20" s="254" customFormat="1" ht="15" hidden="1" customHeight="1" thickBot="1">
      <c r="A30" s="123"/>
      <c r="B30" s="127"/>
      <c r="C30" s="710"/>
      <c r="D30" s="711"/>
      <c r="E30" s="697"/>
      <c r="F30" s="719"/>
      <c r="G30" s="275" t="s">
        <v>207</v>
      </c>
      <c r="H30" s="294">
        <v>0</v>
      </c>
      <c r="I30" s="295">
        <v>0</v>
      </c>
      <c r="J30" s="277">
        <f>IF(ISERROR(H30/ROUND(I30,2)),0,H30/ROUND(I30,2))</f>
        <v>0</v>
      </c>
      <c r="K30" s="265"/>
      <c r="L30" s="292"/>
      <c r="M30" s="293"/>
      <c r="N30" s="292"/>
      <c r="O30" s="123"/>
      <c r="Q30" s="123"/>
      <c r="R30" s="123"/>
      <c r="S30" s="123"/>
      <c r="T30" s="123"/>
    </row>
    <row r="31" spans="1:20" s="254" customFormat="1" ht="15" hidden="1"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hidden="1" customHeight="1" thickBot="1">
      <c r="A32" s="123"/>
      <c r="B32" s="127"/>
      <c r="C32" s="253"/>
      <c r="D32" s="253"/>
      <c r="E32" s="265"/>
      <c r="F32" s="279"/>
      <c r="G32" s="285">
        <f>H29</f>
        <v>0</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hidden="1" customHeight="1">
      <c r="A40" s="123"/>
      <c r="B40" s="127"/>
      <c r="C40" s="706" t="s">
        <v>204</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hidden="1" customHeight="1">
      <c r="A41" s="123"/>
      <c r="B41" s="127"/>
      <c r="C41" s="708"/>
      <c r="D41" s="709"/>
      <c r="E41" s="696"/>
      <c r="F41" s="724"/>
      <c r="G41" s="301" t="s">
        <v>212</v>
      </c>
      <c r="H41" s="267">
        <v>0</v>
      </c>
      <c r="I41" s="302">
        <v>0</v>
      </c>
      <c r="J41" s="269">
        <f>IF(ISERROR(H41/ROUND(I41,3)),0,H41/ROUND(I41,3))</f>
        <v>0</v>
      </c>
      <c r="K41" s="265"/>
      <c r="L41" s="292"/>
      <c r="M41" s="293"/>
      <c r="N41" s="292"/>
      <c r="O41" s="123"/>
      <c r="Q41" s="123"/>
      <c r="R41" s="123"/>
      <c r="S41" s="123"/>
      <c r="T41" s="123"/>
    </row>
    <row r="42" spans="1:20" s="254" customFormat="1" ht="15" hidden="1" customHeight="1">
      <c r="A42" s="123"/>
      <c r="B42" s="127"/>
      <c r="C42" s="708"/>
      <c r="D42" s="709"/>
      <c r="E42" s="696"/>
      <c r="F42" s="725"/>
      <c r="G42" s="303" t="s">
        <v>210</v>
      </c>
      <c r="H42" s="267">
        <v>0</v>
      </c>
      <c r="I42" s="304">
        <v>0</v>
      </c>
      <c r="J42" s="269">
        <f>IF(ISERROR(H42/ROUND(I42,3)),0,H42/ROUND(I42,3))</f>
        <v>0</v>
      </c>
      <c r="K42" s="265"/>
      <c r="L42" s="292"/>
      <c r="M42" s="293"/>
      <c r="N42" s="292"/>
      <c r="O42" s="123"/>
      <c r="Q42" s="123"/>
      <c r="R42" s="123"/>
      <c r="S42" s="123"/>
      <c r="T42" s="123"/>
    </row>
    <row r="43" spans="1:20" s="254" customFormat="1" ht="15" hidden="1" customHeight="1" thickBot="1">
      <c r="A43" s="123"/>
      <c r="B43" s="127"/>
      <c r="C43" s="710"/>
      <c r="D43" s="711"/>
      <c r="E43" s="697"/>
      <c r="F43" s="305"/>
      <c r="G43" s="306" t="s">
        <v>213</v>
      </c>
      <c r="H43" s="307">
        <v>0</v>
      </c>
      <c r="I43" s="308">
        <v>0</v>
      </c>
      <c r="J43" s="277">
        <f>IF(ISERROR(H43/ROUND(I43,3)),0,H43/ROUND(I43,3))</f>
        <v>0</v>
      </c>
      <c r="K43" s="265"/>
      <c r="L43" s="292"/>
      <c r="M43" s="293"/>
      <c r="N43" s="292"/>
      <c r="O43" s="123"/>
      <c r="Q43" s="123"/>
      <c r="R43" s="123"/>
      <c r="S43" s="123"/>
      <c r="T43" s="123"/>
    </row>
    <row r="44" spans="1:20" s="254" customFormat="1" ht="15" hidden="1"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hidden="1" customHeight="1" thickBot="1">
      <c r="A45" s="123"/>
      <c r="B45" s="127"/>
      <c r="C45" s="253"/>
      <c r="D45" s="253"/>
      <c r="E45" s="265"/>
      <c r="F45" s="279"/>
      <c r="G45" s="285">
        <f>H41</f>
        <v>0</v>
      </c>
      <c r="H45" s="286"/>
      <c r="I45" s="287">
        <f>IF(ISERROR(G45/L44),0,G45/L44)</f>
        <v>0</v>
      </c>
      <c r="J45" s="286"/>
      <c r="K45" s="286"/>
      <c r="L45" s="310"/>
      <c r="M45" s="311"/>
      <c r="N45" s="310"/>
      <c r="O45" s="123"/>
      <c r="Q45" s="123"/>
      <c r="R45" s="123"/>
      <c r="S45" s="123"/>
      <c r="T45" s="123"/>
    </row>
    <row r="46" spans="1:20" s="254" customFormat="1" ht="15" hidden="1" customHeight="1" thickBot="1">
      <c r="A46" s="123"/>
      <c r="B46" s="127"/>
      <c r="C46" s="253"/>
      <c r="D46" s="253"/>
      <c r="E46" s="265"/>
      <c r="F46" s="279"/>
      <c r="G46" s="312"/>
      <c r="H46" s="286"/>
      <c r="I46" s="286"/>
      <c r="J46" s="286"/>
      <c r="K46" s="286"/>
      <c r="L46" s="310"/>
      <c r="M46" s="311"/>
      <c r="N46" s="310"/>
      <c r="O46" s="123"/>
      <c r="Q46" s="123"/>
      <c r="R46" s="123"/>
      <c r="S46" s="123"/>
      <c r="T46" s="123"/>
    </row>
    <row r="47" spans="1:20"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row>
    <row r="49" spans="1:20"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row>
    <row r="50" spans="1:20"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row>
    <row r="51" spans="1:20"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row>
    <row r="52" spans="1:20"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row>
    <row r="53" spans="1:20"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row>
    <row r="58" spans="1:20"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row>
    <row r="59" spans="1:20"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row>
    <row r="60" spans="1:20"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row>
    <row r="61" spans="1:20" s="254" customFormat="1" ht="15" hidden="1"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hidden="1"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432</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0</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0</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502.98700000000002</v>
      </c>
      <c r="I74" s="292"/>
      <c r="J74" s="330">
        <f>IFERROR(H74/J73,0)</f>
        <v>0</v>
      </c>
      <c r="K74" s="732" t="s">
        <v>228</v>
      </c>
      <c r="L74" s="733"/>
      <c r="M74" s="128"/>
      <c r="N74" s="123"/>
      <c r="O74" s="123"/>
      <c r="Q74" s="123"/>
      <c r="R74" s="123"/>
      <c r="S74" s="123"/>
      <c r="T74" s="123"/>
    </row>
    <row r="75" spans="1:20" s="254" customFormat="1" ht="15"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hidden="1" customHeight="1">
      <c r="A77" s="123"/>
      <c r="B77" s="703" t="s">
        <v>229</v>
      </c>
      <c r="C77" s="704"/>
      <c r="D77" s="704"/>
      <c r="E77" s="704"/>
      <c r="F77" s="704"/>
      <c r="G77" s="704"/>
      <c r="H77" s="704"/>
      <c r="I77" s="704"/>
      <c r="J77" s="704"/>
      <c r="K77" s="704"/>
      <c r="L77" s="704"/>
      <c r="M77" s="705"/>
      <c r="N77" s="260"/>
      <c r="O77" s="123"/>
      <c r="Q77" s="123"/>
      <c r="R77" s="123"/>
      <c r="S77" s="123"/>
      <c r="T77" s="123"/>
    </row>
    <row r="78" spans="1:20" ht="15" hidden="1" customHeight="1" thickBot="1">
      <c r="B78" s="127"/>
      <c r="M78" s="128"/>
    </row>
    <row r="79" spans="1:20" ht="15" hidden="1" customHeight="1" thickBot="1">
      <c r="B79" s="127"/>
      <c r="G79" s="331" t="s">
        <v>230</v>
      </c>
      <c r="H79" s="12">
        <v>0</v>
      </c>
      <c r="M79" s="128"/>
    </row>
    <row r="80" spans="1:20"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734" t="s">
        <v>241</v>
      </c>
      <c r="H100" s="735"/>
      <c r="I100" s="736"/>
      <c r="J100" s="101">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352" t="s">
        <v>205</v>
      </c>
      <c r="J104" s="353" t="s">
        <v>209</v>
      </c>
      <c r="K104" s="353" t="s">
        <v>245</v>
      </c>
      <c r="L104" s="352" t="s">
        <v>246</v>
      </c>
      <c r="M104" s="740" t="s">
        <v>215</v>
      </c>
      <c r="N104" s="741"/>
      <c r="O104" s="353" t="str">
        <f>IF(G58=0,"Autre mode",G58)</f>
        <v>Autre mode</v>
      </c>
      <c r="P104" s="354" t="s">
        <v>247</v>
      </c>
      <c r="Q104" s="351" t="s">
        <v>166</v>
      </c>
    </row>
    <row r="105" spans="2:21" ht="15" customHeight="1">
      <c r="B105" s="742" t="s">
        <v>36</v>
      </c>
      <c r="C105" s="743"/>
      <c r="D105" s="743"/>
      <c r="E105" s="743"/>
      <c r="F105" s="743"/>
      <c r="G105" s="78">
        <v>0</v>
      </c>
      <c r="H105" s="355">
        <f>$L$25</f>
        <v>0</v>
      </c>
      <c r="I105" s="356">
        <f>$L$31</f>
        <v>0</v>
      </c>
      <c r="J105" s="357">
        <f>$L$37</f>
        <v>0</v>
      </c>
      <c r="K105" s="357">
        <f>IFERROR((H42/H41)*J41+J42,0)</f>
        <v>0</v>
      </c>
      <c r="L105" s="356">
        <f>IFERROR((H43/H41)*J41+J43,0)</f>
        <v>0</v>
      </c>
      <c r="M105" s="744">
        <f>$L$53</f>
        <v>0</v>
      </c>
      <c r="N105" s="745"/>
      <c r="O105" s="358">
        <f>$L$59</f>
        <v>0</v>
      </c>
      <c r="P105" s="359">
        <v>1</v>
      </c>
      <c r="Q105" s="102">
        <f>(G105*(H105+I105+J105+K105+L105+M105+O105))</f>
        <v>0</v>
      </c>
      <c r="T105" s="327"/>
      <c r="U105" s="327"/>
    </row>
    <row r="106" spans="2:21" ht="15" customHeight="1">
      <c r="B106" s="746" t="s">
        <v>248</v>
      </c>
      <c r="C106" s="747"/>
      <c r="D106" s="747"/>
      <c r="E106" s="747"/>
      <c r="F106" s="747"/>
      <c r="G106" s="79">
        <v>0</v>
      </c>
      <c r="H106" s="360">
        <f>H105*$P106</f>
        <v>0</v>
      </c>
      <c r="I106" s="361">
        <f>I105*$P106</f>
        <v>0</v>
      </c>
      <c r="J106" s="361">
        <f>J105*$P106</f>
        <v>0</v>
      </c>
      <c r="K106" s="361">
        <f>K105*$P106</f>
        <v>0</v>
      </c>
      <c r="L106" s="361">
        <f>L105*$P106</f>
        <v>0</v>
      </c>
      <c r="M106" s="728">
        <f>M105*P106</f>
        <v>0</v>
      </c>
      <c r="N106" s="729"/>
      <c r="O106" s="361">
        <f t="shared" ref="O106" si="0">O105*$P106</f>
        <v>0</v>
      </c>
      <c r="P106" s="362">
        <f>H90</f>
        <v>0</v>
      </c>
      <c r="Q106" s="102">
        <f t="shared" ref="Q106:Q111" si="1">(G106*(H106+I106+J106+K106+L106+M106+O106))</f>
        <v>0</v>
      </c>
      <c r="T106" s="327"/>
      <c r="U106" s="327"/>
    </row>
    <row r="107" spans="2:21" ht="15" customHeight="1">
      <c r="B107" s="726" t="s">
        <v>38</v>
      </c>
      <c r="C107" s="727"/>
      <c r="D107" s="727"/>
      <c r="E107" s="727"/>
      <c r="F107" s="727"/>
      <c r="G107" s="79">
        <v>0</v>
      </c>
      <c r="H107" s="360">
        <f>H105+H106</f>
        <v>0</v>
      </c>
      <c r="I107" s="361">
        <f t="shared" ref="I107:J107" si="2">I105+I106</f>
        <v>0</v>
      </c>
      <c r="J107" s="363">
        <f t="shared" si="2"/>
        <v>0</v>
      </c>
      <c r="K107" s="363">
        <f>K105+K106</f>
        <v>0</v>
      </c>
      <c r="L107" s="363">
        <f>L105+L106</f>
        <v>0</v>
      </c>
      <c r="M107" s="728">
        <f>M105+M106</f>
        <v>0</v>
      </c>
      <c r="N107" s="729"/>
      <c r="O107" s="361">
        <f t="shared" ref="O107" si="3">O105+O106</f>
        <v>0</v>
      </c>
      <c r="P107" s="364">
        <v>1</v>
      </c>
      <c r="Q107" s="102">
        <f t="shared" si="1"/>
        <v>0</v>
      </c>
      <c r="T107" s="327"/>
      <c r="U107" s="327"/>
    </row>
    <row r="108" spans="2:21" ht="15" customHeight="1">
      <c r="B108" s="726" t="s">
        <v>39</v>
      </c>
      <c r="C108" s="727"/>
      <c r="D108" s="727"/>
      <c r="E108" s="727"/>
      <c r="F108" s="727"/>
      <c r="G108" s="79">
        <v>0</v>
      </c>
      <c r="H108" s="360">
        <f t="shared" ref="H108" si="4">$L$25</f>
        <v>0</v>
      </c>
      <c r="I108" s="365">
        <f t="shared" ref="I108" si="5">$L$31</f>
        <v>0</v>
      </c>
      <c r="J108" s="366"/>
      <c r="K108" s="366"/>
      <c r="L108" s="366"/>
      <c r="M108" s="749">
        <f t="shared" ref="M108" si="6">$L$53</f>
        <v>0</v>
      </c>
      <c r="N108" s="729"/>
      <c r="O108" s="367">
        <f>O105</f>
        <v>0</v>
      </c>
      <c r="P108" s="364">
        <v>1</v>
      </c>
      <c r="Q108" s="102">
        <f t="shared" si="1"/>
        <v>0</v>
      </c>
      <c r="T108" s="327"/>
      <c r="U108" s="327"/>
    </row>
    <row r="109" spans="2:21" ht="15" customHeight="1">
      <c r="B109" s="726" t="s">
        <v>40</v>
      </c>
      <c r="C109" s="727"/>
      <c r="D109" s="727"/>
      <c r="E109" s="727"/>
      <c r="F109" s="727"/>
      <c r="G109" s="79">
        <v>0</v>
      </c>
      <c r="H109" s="360">
        <f>H105*$P109</f>
        <v>0</v>
      </c>
      <c r="I109" s="361">
        <f>I105*$P109</f>
        <v>0</v>
      </c>
      <c r="J109" s="361">
        <f>J105*1</f>
        <v>0</v>
      </c>
      <c r="K109" s="361">
        <f>K105*1</f>
        <v>0</v>
      </c>
      <c r="L109" s="361">
        <f>L105*1</f>
        <v>0</v>
      </c>
      <c r="M109" s="728">
        <f>M105*P109</f>
        <v>0</v>
      </c>
      <c r="N109" s="729"/>
      <c r="O109" s="361">
        <f>O105*$P109</f>
        <v>0</v>
      </c>
      <c r="P109" s="364">
        <v>0.13</v>
      </c>
      <c r="Q109" s="102">
        <f t="shared" si="1"/>
        <v>0</v>
      </c>
      <c r="T109" s="327"/>
      <c r="U109" s="327"/>
    </row>
    <row r="110" spans="2:21" ht="15" customHeight="1">
      <c r="B110" s="750" t="s">
        <v>249</v>
      </c>
      <c r="C110" s="751"/>
      <c r="D110" s="751"/>
      <c r="E110" s="751"/>
      <c r="F110" s="751"/>
      <c r="G110" s="24">
        <v>0</v>
      </c>
      <c r="H110" s="368">
        <f>H107</f>
        <v>0</v>
      </c>
      <c r="I110" s="363">
        <f t="shared" ref="I110:L110" si="7">I107</f>
        <v>0</v>
      </c>
      <c r="J110" s="363">
        <f t="shared" si="7"/>
        <v>0</v>
      </c>
      <c r="K110" s="363">
        <f t="shared" si="7"/>
        <v>0</v>
      </c>
      <c r="L110" s="363">
        <f t="shared" si="7"/>
        <v>0</v>
      </c>
      <c r="M110" s="752">
        <f>M107</f>
        <v>0</v>
      </c>
      <c r="N110" s="753"/>
      <c r="O110" s="363">
        <f t="shared" ref="O110" si="8">O107</f>
        <v>0</v>
      </c>
      <c r="P110" s="369"/>
      <c r="Q110" s="102">
        <f t="shared" si="1"/>
        <v>0</v>
      </c>
      <c r="T110" s="327"/>
      <c r="U110" s="327"/>
    </row>
    <row r="111" spans="2:21" ht="15" customHeight="1" thickBot="1">
      <c r="B111" s="754" t="s">
        <v>240</v>
      </c>
      <c r="C111" s="755"/>
      <c r="D111" s="755"/>
      <c r="E111" s="755"/>
      <c r="F111" s="755"/>
      <c r="G111" s="80">
        <v>0</v>
      </c>
      <c r="H111" s="370">
        <f>H107</f>
        <v>0</v>
      </c>
      <c r="I111" s="371">
        <f t="shared" ref="I111:L111" si="9">I107</f>
        <v>0</v>
      </c>
      <c r="J111" s="371">
        <f t="shared" si="9"/>
        <v>0</v>
      </c>
      <c r="K111" s="371">
        <f t="shared" si="9"/>
        <v>0</v>
      </c>
      <c r="L111" s="371">
        <f t="shared" si="9"/>
        <v>0</v>
      </c>
      <c r="M111" s="756">
        <f>M107</f>
        <v>0</v>
      </c>
      <c r="N111" s="757"/>
      <c r="O111" s="371">
        <f t="shared" ref="O111" si="10">O107</f>
        <v>0</v>
      </c>
      <c r="P111" s="372"/>
      <c r="Q111" s="102">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15" customHeight="1" thickBot="1">
      <c r="F115" s="265"/>
      <c r="G115" s="279"/>
      <c r="H115" s="377" t="s">
        <v>244</v>
      </c>
      <c r="I115" s="378" t="s">
        <v>205</v>
      </c>
      <c r="J115" s="379" t="s">
        <v>209</v>
      </c>
      <c r="K115" s="353" t="s">
        <v>245</v>
      </c>
      <c r="L115" s="352" t="s">
        <v>246</v>
      </c>
      <c r="M115" s="760" t="s">
        <v>215</v>
      </c>
      <c r="N115" s="761"/>
      <c r="O115" s="380" t="str">
        <f>O104</f>
        <v>Autre mode</v>
      </c>
      <c r="P115" s="381"/>
    </row>
    <row r="116" spans="2:17" ht="15" customHeight="1">
      <c r="B116" s="762" t="s">
        <v>251</v>
      </c>
      <c r="C116" s="763"/>
      <c r="D116" s="763"/>
      <c r="E116" s="763"/>
      <c r="F116" s="763"/>
      <c r="G116" s="25"/>
      <c r="H116" s="382">
        <f t="shared" ref="H116:M116" si="11">IFERROR(($J$100/$H$128)*H123,0)</f>
        <v>0</v>
      </c>
      <c r="I116" s="383">
        <f t="shared" si="11"/>
        <v>0</v>
      </c>
      <c r="J116" s="383">
        <f t="shared" si="11"/>
        <v>0</v>
      </c>
      <c r="K116" s="384">
        <f t="shared" si="11"/>
        <v>0</v>
      </c>
      <c r="L116" s="384">
        <f t="shared" si="11"/>
        <v>0</v>
      </c>
      <c r="M116" s="764">
        <f t="shared" si="11"/>
        <v>0</v>
      </c>
      <c r="N116" s="764"/>
      <c r="O116" s="385">
        <f>IFERROR(($J$100/$H$128)*O123,0)</f>
        <v>0</v>
      </c>
      <c r="P116" s="386"/>
    </row>
    <row r="117" spans="2:17" ht="15" customHeight="1">
      <c r="B117" s="765" t="s">
        <v>252</v>
      </c>
      <c r="C117" s="766"/>
      <c r="D117" s="766"/>
      <c r="E117" s="766"/>
      <c r="F117" s="766"/>
      <c r="G117" s="387"/>
      <c r="H117" s="388">
        <f>SUMPRODUCT($G$105:$G$111,H105:H111)</f>
        <v>0</v>
      </c>
      <c r="I117" s="389">
        <f t="shared" ref="I117:M117" si="12">SUMPRODUCT($G$105:$G$111,I105:I111)</f>
        <v>0</v>
      </c>
      <c r="J117" s="389">
        <f t="shared" si="12"/>
        <v>0</v>
      </c>
      <c r="K117" s="389">
        <f>SUMPRODUCT($G$105:$G$111,K105:K111)</f>
        <v>0</v>
      </c>
      <c r="L117" s="389">
        <f>SUMPRODUCT($G$105:$G$111,L105:L111)</f>
        <v>0</v>
      </c>
      <c r="M117" s="767">
        <f t="shared" si="12"/>
        <v>0</v>
      </c>
      <c r="N117" s="767"/>
      <c r="O117" s="390">
        <f t="shared" ref="O117" si="13">SUMPRODUCT($G$105:$G$111,O105:O111)</f>
        <v>0</v>
      </c>
      <c r="P117" s="391"/>
    </row>
    <row r="118" spans="2:17" ht="15" customHeight="1">
      <c r="B118" s="765" t="s">
        <v>253</v>
      </c>
      <c r="C118" s="766"/>
      <c r="D118" s="766"/>
      <c r="E118" s="766"/>
      <c r="F118" s="766"/>
      <c r="G118" s="26">
        <v>0</v>
      </c>
      <c r="H118" s="388">
        <f t="shared" ref="H118:M118" si="14">(H116+H117)*$G$118</f>
        <v>0</v>
      </c>
      <c r="I118" s="389">
        <f t="shared" si="14"/>
        <v>0</v>
      </c>
      <c r="J118" s="389">
        <f t="shared" si="14"/>
        <v>0</v>
      </c>
      <c r="K118" s="389">
        <f t="shared" si="14"/>
        <v>0</v>
      </c>
      <c r="L118" s="389">
        <f t="shared" si="14"/>
        <v>0</v>
      </c>
      <c r="M118" s="767">
        <f t="shared" si="14"/>
        <v>0</v>
      </c>
      <c r="N118" s="767"/>
      <c r="O118" s="390">
        <f>(O116+O117)*$G$118</f>
        <v>0</v>
      </c>
      <c r="P118" s="391"/>
    </row>
    <row r="119" spans="2:17" ht="15" customHeight="1">
      <c r="B119" s="765" t="s">
        <v>254</v>
      </c>
      <c r="C119" s="766"/>
      <c r="D119" s="766"/>
      <c r="E119" s="766"/>
      <c r="F119" s="766"/>
      <c r="G119" s="392"/>
      <c r="H119" s="388">
        <f>H116+H117+H118</f>
        <v>0</v>
      </c>
      <c r="I119" s="389">
        <f t="shared" ref="I119:O119" si="15">I116+I117+I118</f>
        <v>0</v>
      </c>
      <c r="J119" s="389">
        <f t="shared" si="15"/>
        <v>0</v>
      </c>
      <c r="K119" s="389">
        <f>K116+K117+K118</f>
        <v>0</v>
      </c>
      <c r="L119" s="389">
        <f>L116+L117+L118</f>
        <v>0</v>
      </c>
      <c r="M119" s="767">
        <f t="shared" si="15"/>
        <v>0</v>
      </c>
      <c r="N119" s="767"/>
      <c r="O119" s="390">
        <f t="shared" si="15"/>
        <v>0</v>
      </c>
      <c r="P119" s="391"/>
    </row>
    <row r="120" spans="2:17" ht="15" customHeight="1">
      <c r="B120" s="765" t="s">
        <v>255</v>
      </c>
      <c r="C120" s="766"/>
      <c r="D120" s="766"/>
      <c r="E120" s="766"/>
      <c r="F120" s="766"/>
      <c r="G120" s="27">
        <v>0</v>
      </c>
      <c r="H120" s="388">
        <f>H119*G120</f>
        <v>0</v>
      </c>
      <c r="I120" s="389">
        <f>I119*G120</f>
        <v>0</v>
      </c>
      <c r="J120" s="389">
        <f>J119*G120</f>
        <v>0</v>
      </c>
      <c r="K120" s="393">
        <f>K119*G120</f>
        <v>0</v>
      </c>
      <c r="L120" s="393">
        <f>L119*G120</f>
        <v>0</v>
      </c>
      <c r="M120" s="767">
        <f>+M119*G120</f>
        <v>0</v>
      </c>
      <c r="N120" s="767"/>
      <c r="O120" s="394">
        <f>+O119*G120</f>
        <v>0</v>
      </c>
      <c r="P120" s="391"/>
    </row>
    <row r="121" spans="2:17" ht="15" customHeight="1">
      <c r="B121" s="765" t="s">
        <v>166</v>
      </c>
      <c r="C121" s="766"/>
      <c r="D121" s="766"/>
      <c r="E121" s="766"/>
      <c r="F121" s="766"/>
      <c r="G121" s="395"/>
      <c r="H121" s="388">
        <f t="shared" ref="H121:M121" si="16">SUM(H119:H120)</f>
        <v>0</v>
      </c>
      <c r="I121" s="389">
        <f t="shared" si="16"/>
        <v>0</v>
      </c>
      <c r="J121" s="389">
        <f t="shared" si="16"/>
        <v>0</v>
      </c>
      <c r="K121" s="393">
        <f t="shared" si="16"/>
        <v>0</v>
      </c>
      <c r="L121" s="393">
        <f t="shared" si="16"/>
        <v>0</v>
      </c>
      <c r="M121" s="767">
        <f t="shared" si="16"/>
        <v>0</v>
      </c>
      <c r="N121" s="767"/>
      <c r="O121" s="394">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397">
        <f t="shared" si="18"/>
        <v>0</v>
      </c>
      <c r="J122" s="397">
        <f t="shared" si="18"/>
        <v>0</v>
      </c>
      <c r="K122" s="397">
        <f t="shared" si="18"/>
        <v>0</v>
      </c>
      <c r="L122" s="397">
        <f t="shared" si="18"/>
        <v>0</v>
      </c>
      <c r="M122" s="770">
        <f t="shared" si="18"/>
        <v>0</v>
      </c>
      <c r="N122" s="770"/>
      <c r="O122" s="398">
        <f>IFERROR((O110/SUM($H$110:$O$110))*$G$122,0)</f>
        <v>0</v>
      </c>
      <c r="P122" s="399"/>
    </row>
    <row r="123" spans="2:17" ht="15" customHeight="1">
      <c r="B123" s="771" t="s">
        <v>257</v>
      </c>
      <c r="C123" s="772"/>
      <c r="D123" s="772"/>
      <c r="E123" s="772"/>
      <c r="F123" s="772"/>
      <c r="G123" s="773"/>
      <c r="H123" s="60">
        <f>G26</f>
        <v>502.98700000000002</v>
      </c>
      <c r="I123" s="106">
        <f>G32</f>
        <v>0</v>
      </c>
      <c r="J123" s="106">
        <f>G38</f>
        <v>0</v>
      </c>
      <c r="K123" s="106">
        <f>H42</f>
        <v>0</v>
      </c>
      <c r="L123" s="106">
        <f>H43</f>
        <v>0</v>
      </c>
      <c r="M123" s="774">
        <f>G54</f>
        <v>0</v>
      </c>
      <c r="N123" s="774"/>
      <c r="O123" s="106">
        <f>G60</f>
        <v>0</v>
      </c>
    </row>
    <row r="124" spans="2:17" ht="15" customHeight="1">
      <c r="B124" s="775" t="s">
        <v>258</v>
      </c>
      <c r="C124" s="776"/>
      <c r="D124" s="776"/>
      <c r="E124" s="776"/>
      <c r="F124" s="776"/>
      <c r="G124" s="777"/>
      <c r="H124" s="29">
        <f t="shared" ref="H124:M124" si="19">SUM(H121:H122)</f>
        <v>0</v>
      </c>
      <c r="I124" s="107">
        <f t="shared" si="19"/>
        <v>0</v>
      </c>
      <c r="J124" s="107">
        <f t="shared" si="19"/>
        <v>0</v>
      </c>
      <c r="K124" s="99">
        <f t="shared" si="19"/>
        <v>0</v>
      </c>
      <c r="L124" s="99">
        <f t="shared" si="19"/>
        <v>0</v>
      </c>
      <c r="M124" s="778">
        <f t="shared" si="19"/>
        <v>0</v>
      </c>
      <c r="N124" s="778"/>
      <c r="O124" s="107">
        <f>O121+O122</f>
        <v>0</v>
      </c>
    </row>
    <row r="125" spans="2:17" ht="15" customHeight="1" thickBot="1">
      <c r="B125" s="779" t="s">
        <v>259</v>
      </c>
      <c r="C125" s="780"/>
      <c r="D125" s="780"/>
      <c r="E125" s="780"/>
      <c r="F125" s="780"/>
      <c r="G125" s="781"/>
      <c r="H125" s="32">
        <f t="shared" ref="H125:M125" si="20">IF(ISERROR(H124/H123),0,H124/H123)</f>
        <v>0</v>
      </c>
      <c r="I125" s="108">
        <f t="shared" si="20"/>
        <v>0</v>
      </c>
      <c r="J125" s="108">
        <f t="shared" si="20"/>
        <v>0</v>
      </c>
      <c r="K125" s="100">
        <f t="shared" si="20"/>
        <v>0</v>
      </c>
      <c r="L125" s="100">
        <f t="shared" si="20"/>
        <v>0</v>
      </c>
      <c r="M125" s="782">
        <f t="shared" si="20"/>
        <v>0</v>
      </c>
      <c r="N125" s="782"/>
      <c r="O125" s="108">
        <f>IFERROR(O124/O123,0)</f>
        <v>0</v>
      </c>
    </row>
    <row r="127" spans="2:17" ht="15" customHeight="1" thickBot="1"/>
    <row r="128" spans="2:17" ht="15" customHeight="1" thickBot="1">
      <c r="B128" s="676" t="s">
        <v>260</v>
      </c>
      <c r="C128" s="786"/>
      <c r="D128" s="786"/>
      <c r="E128" s="786"/>
      <c r="F128" s="786"/>
      <c r="G128" s="677"/>
      <c r="H128" s="35">
        <f>H74</f>
        <v>502.98700000000002</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hidden="1"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c r="M136" s="288"/>
      <c r="N136" s="288"/>
      <c r="O136" s="288"/>
      <c r="P136" s="403"/>
    </row>
    <row r="137" spans="2:17" ht="15" customHeight="1" thickBot="1">
      <c r="F137" s="265"/>
    </row>
    <row r="138" spans="2:17" ht="15" hidden="1" customHeight="1" thickBot="1">
      <c r="B138" s="783" t="s">
        <v>261</v>
      </c>
      <c r="C138" s="784"/>
      <c r="D138" s="784"/>
      <c r="E138" s="784"/>
      <c r="F138" s="784"/>
      <c r="G138" s="785"/>
      <c r="H138" s="36">
        <f>H129</f>
        <v>0</v>
      </c>
    </row>
    <row r="139" spans="2:17" ht="15" hidden="1" customHeight="1" thickBot="1">
      <c r="B139" s="783" t="s">
        <v>263</v>
      </c>
      <c r="C139" s="784"/>
      <c r="D139" s="784"/>
      <c r="E139" s="784"/>
      <c r="F139" s="784"/>
      <c r="G139" s="785"/>
      <c r="H139" s="36">
        <f>H79</f>
        <v>0</v>
      </c>
    </row>
    <row r="140" spans="2:17" ht="15" customHeight="1" thickBot="1">
      <c r="B140" s="783" t="s">
        <v>174</v>
      </c>
      <c r="C140" s="784"/>
      <c r="D140" s="784"/>
      <c r="E140" s="784"/>
      <c r="F140" s="784"/>
      <c r="G140" s="785"/>
      <c r="H140" s="36">
        <f>H138+H139</f>
        <v>0</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B140:G140"/>
    <mergeCell ref="B128:G128"/>
    <mergeCell ref="B129:G129"/>
    <mergeCell ref="B130:G130"/>
    <mergeCell ref="B135:M135"/>
    <mergeCell ref="B138:G138"/>
    <mergeCell ref="B139:G139"/>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2362F296-FC39-47AD-8616-00F7507CB0E9}"/>
  </dataValidations>
  <pageMargins left="0.7" right="0.7" top="0.75" bottom="0.75" header="0.3" footer="0.3"/>
  <pageSetup orientation="portrait"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988F4-0B25-4941-95DB-07701AF20374}">
  <sheetPr>
    <tabColor theme="1" tint="0.34998626667073579"/>
  </sheetPr>
  <dimension ref="A2:U158"/>
  <sheetViews>
    <sheetView showGridLines="0" zoomScaleNormal="100" workbookViewId="0">
      <selection activeCell="G118" sqref="G118"/>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row>
    <row r="3" spans="1:20" s="255" customFormat="1" ht="30" customHeight="1">
      <c r="C3" s="253"/>
      <c r="D3" s="253"/>
      <c r="F3" s="680" t="s">
        <v>151</v>
      </c>
      <c r="G3" s="680"/>
      <c r="H3" s="680"/>
      <c r="I3" s="680"/>
      <c r="J3" s="680"/>
      <c r="P3" s="256"/>
    </row>
    <row r="4" spans="1:20" ht="15" customHeight="1" thickBot="1">
      <c r="P4" s="257" t="s">
        <v>178</v>
      </c>
    </row>
    <row r="5" spans="1:20" ht="15" customHeight="1">
      <c r="F5" s="215" t="s">
        <v>152</v>
      </c>
      <c r="G5" s="216" t="s">
        <v>277</v>
      </c>
      <c r="I5" s="217" t="s">
        <v>154</v>
      </c>
      <c r="J5" s="218" t="s">
        <v>75</v>
      </c>
      <c r="P5" s="258">
        <v>2.8300000000000001E-3</v>
      </c>
    </row>
    <row r="6" spans="1:20" ht="15" customHeight="1">
      <c r="F6" s="219" t="s">
        <v>107</v>
      </c>
      <c r="G6" s="220">
        <v>2023</v>
      </c>
      <c r="I6" s="221" t="s">
        <v>156</v>
      </c>
      <c r="J6" s="222"/>
      <c r="P6" s="258">
        <v>5.6600000000000001E-3</v>
      </c>
    </row>
    <row r="7" spans="1:20" ht="15" customHeight="1">
      <c r="F7" s="219" t="s">
        <v>105</v>
      </c>
      <c r="G7" s="220" t="s">
        <v>63</v>
      </c>
      <c r="I7" s="223" t="s">
        <v>157</v>
      </c>
      <c r="J7" s="224" t="s">
        <v>75</v>
      </c>
      <c r="P7" s="2">
        <v>1.1310000000000001E-2</v>
      </c>
    </row>
    <row r="8" spans="1:20" ht="15" customHeight="1">
      <c r="F8" s="681" t="s">
        <v>158</v>
      </c>
      <c r="G8" s="683" t="s">
        <v>278</v>
      </c>
      <c r="I8" s="221" t="s">
        <v>160</v>
      </c>
      <c r="J8" s="222"/>
      <c r="P8" s="2">
        <v>1.414E-2</v>
      </c>
    </row>
    <row r="9" spans="1:20" ht="15" customHeight="1" thickBot="1">
      <c r="F9" s="682"/>
      <c r="G9" s="684"/>
      <c r="I9" s="225" t="s">
        <v>161</v>
      </c>
      <c r="J9" s="226" t="s">
        <v>116</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266</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67">
        <v>13.518000000000001</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67">
        <v>110.506</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67">
        <v>276.62200000000001</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67">
        <v>262.52199999999999</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67">
        <v>19.099000000000004</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67">
        <v>0</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67">
        <v>682.26700000000005</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67">
        <v>50.735999999999997</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1.31029</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682.26700000000005</v>
      </c>
      <c r="H26" s="286"/>
      <c r="I26" s="287">
        <f>IF(ISERROR(G26/L25),0,G26/L25)</f>
        <v>0</v>
      </c>
      <c r="J26" s="286"/>
      <c r="K26" s="286"/>
      <c r="L26" s="288"/>
      <c r="M26" s="289"/>
      <c r="N26" s="288"/>
      <c r="O26" s="123"/>
      <c r="Q26" s="123"/>
      <c r="R26" s="123"/>
      <c r="S26" s="123"/>
      <c r="T26" s="123"/>
    </row>
    <row r="27" spans="1:20" s="254" customFormat="1" ht="15" customHeight="1">
      <c r="A27" s="123"/>
      <c r="B27" s="127"/>
      <c r="C27" s="253"/>
      <c r="D27" s="253"/>
      <c r="E27" s="265"/>
      <c r="F27" s="279"/>
      <c r="G27" s="290"/>
      <c r="H27" s="265"/>
      <c r="I27" s="265"/>
      <c r="J27" s="291"/>
      <c r="K27" s="265"/>
      <c r="L27" s="288"/>
      <c r="M27" s="289"/>
      <c r="N27" s="288"/>
      <c r="O27" s="123"/>
      <c r="Q27" s="123"/>
      <c r="R27" s="123"/>
      <c r="S27" s="123"/>
      <c r="T27" s="123"/>
    </row>
    <row r="28" spans="1:20" s="254" customFormat="1" ht="23.1" hidden="1" customHeight="1">
      <c r="A28" s="123"/>
      <c r="B28" s="127"/>
      <c r="C28" s="706" t="s">
        <v>204</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hidden="1" customHeight="1">
      <c r="A29" s="123"/>
      <c r="B29" s="127"/>
      <c r="C29" s="708"/>
      <c r="D29" s="709"/>
      <c r="E29" s="696"/>
      <c r="F29" s="716"/>
      <c r="G29" s="266" t="s">
        <v>205</v>
      </c>
      <c r="H29" s="294">
        <v>0</v>
      </c>
      <c r="I29" s="268">
        <v>0</v>
      </c>
      <c r="J29" s="269">
        <f>IF(ISERROR(H29/ROUND(I29,2)),0,H29/ROUND(I29,2))</f>
        <v>0</v>
      </c>
      <c r="K29" s="265"/>
      <c r="L29" s="292"/>
      <c r="M29" s="293"/>
      <c r="N29" s="292"/>
      <c r="O29" s="123"/>
      <c r="Q29" s="123"/>
      <c r="R29" s="123"/>
      <c r="S29" s="123"/>
      <c r="T29" s="123"/>
    </row>
    <row r="30" spans="1:20" s="254" customFormat="1" ht="15" hidden="1" customHeight="1" thickBot="1">
      <c r="A30" s="123"/>
      <c r="B30" s="127"/>
      <c r="C30" s="710"/>
      <c r="D30" s="711"/>
      <c r="E30" s="697"/>
      <c r="F30" s="719"/>
      <c r="G30" s="275" t="s">
        <v>207</v>
      </c>
      <c r="H30" s="294">
        <v>0</v>
      </c>
      <c r="I30" s="295">
        <v>0</v>
      </c>
      <c r="J30" s="277">
        <f>IF(ISERROR(H30/ROUND(I30,2)),0,H30/ROUND(I30,2))</f>
        <v>0</v>
      </c>
      <c r="K30" s="265"/>
      <c r="L30" s="292"/>
      <c r="M30" s="293"/>
      <c r="N30" s="292"/>
      <c r="O30" s="123"/>
      <c r="Q30" s="123"/>
      <c r="R30" s="123"/>
      <c r="S30" s="123"/>
      <c r="T30" s="123"/>
    </row>
    <row r="31" spans="1:20" s="254" customFormat="1" ht="15" hidden="1"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hidden="1" customHeight="1" thickBot="1">
      <c r="A32" s="123"/>
      <c r="B32" s="127"/>
      <c r="C32" s="253"/>
      <c r="D32" s="253"/>
      <c r="E32" s="265"/>
      <c r="F32" s="279"/>
      <c r="G32" s="285">
        <f>H29</f>
        <v>0</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hidden="1" customHeight="1">
      <c r="A40" s="123"/>
      <c r="B40" s="127"/>
      <c r="C40" s="706" t="s">
        <v>204</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hidden="1" customHeight="1">
      <c r="A41" s="123"/>
      <c r="B41" s="127"/>
      <c r="C41" s="708"/>
      <c r="D41" s="709"/>
      <c r="E41" s="696"/>
      <c r="F41" s="724"/>
      <c r="G41" s="301" t="s">
        <v>212</v>
      </c>
      <c r="H41" s="267">
        <v>0</v>
      </c>
      <c r="I41" s="302">
        <v>0</v>
      </c>
      <c r="J41" s="269">
        <f>IF(ISERROR(H41/ROUND(I41,3)),0,H41/ROUND(I41,3))</f>
        <v>0</v>
      </c>
      <c r="K41" s="265"/>
      <c r="L41" s="292"/>
      <c r="M41" s="293"/>
      <c r="N41" s="292"/>
      <c r="O41" s="123"/>
      <c r="Q41" s="123"/>
      <c r="R41" s="123"/>
      <c r="S41" s="123"/>
      <c r="T41" s="123"/>
    </row>
    <row r="42" spans="1:20" s="254" customFormat="1" ht="15" hidden="1" customHeight="1">
      <c r="A42" s="123"/>
      <c r="B42" s="127"/>
      <c r="C42" s="708"/>
      <c r="D42" s="709"/>
      <c r="E42" s="696"/>
      <c r="F42" s="725"/>
      <c r="G42" s="303" t="s">
        <v>210</v>
      </c>
      <c r="H42" s="267">
        <v>0</v>
      </c>
      <c r="I42" s="304">
        <v>0</v>
      </c>
      <c r="J42" s="269">
        <f>IF(ISERROR(H42/ROUND(I42,3)),0,H42/ROUND(I42,3))</f>
        <v>0</v>
      </c>
      <c r="K42" s="265"/>
      <c r="L42" s="292"/>
      <c r="M42" s="293"/>
      <c r="N42" s="292"/>
      <c r="O42" s="123"/>
      <c r="Q42" s="123"/>
      <c r="R42" s="123"/>
      <c r="S42" s="123"/>
      <c r="T42" s="123"/>
    </row>
    <row r="43" spans="1:20" s="254" customFormat="1" ht="15" hidden="1" customHeight="1" thickBot="1">
      <c r="A43" s="123"/>
      <c r="B43" s="127"/>
      <c r="C43" s="710"/>
      <c r="D43" s="711"/>
      <c r="E43" s="697"/>
      <c r="F43" s="305"/>
      <c r="G43" s="306" t="s">
        <v>213</v>
      </c>
      <c r="H43" s="307">
        <v>0</v>
      </c>
      <c r="I43" s="308">
        <v>0</v>
      </c>
      <c r="J43" s="277">
        <f>IF(ISERROR(H43/ROUND(I43,3)),0,H43/ROUND(I43,3))</f>
        <v>0</v>
      </c>
      <c r="K43" s="265"/>
      <c r="L43" s="292"/>
      <c r="M43" s="293"/>
      <c r="N43" s="292"/>
      <c r="O43" s="123"/>
      <c r="Q43" s="123"/>
      <c r="R43" s="123"/>
      <c r="S43" s="123"/>
      <c r="T43" s="123"/>
    </row>
    <row r="44" spans="1:20" s="254" customFormat="1" ht="15" hidden="1"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hidden="1" customHeight="1" thickBot="1">
      <c r="A45" s="123"/>
      <c r="B45" s="127"/>
      <c r="C45" s="253"/>
      <c r="D45" s="253"/>
      <c r="E45" s="265"/>
      <c r="F45" s="279"/>
      <c r="G45" s="285">
        <f>H41</f>
        <v>0</v>
      </c>
      <c r="H45" s="286"/>
      <c r="I45" s="287">
        <f>IF(ISERROR(G45/L44),0,G45/L44)</f>
        <v>0</v>
      </c>
      <c r="J45" s="286"/>
      <c r="K45" s="286"/>
      <c r="L45" s="310"/>
      <c r="M45" s="311"/>
      <c r="N45" s="310"/>
      <c r="O45" s="123"/>
      <c r="Q45" s="123"/>
      <c r="R45" s="123"/>
      <c r="S45" s="123"/>
      <c r="T45" s="123"/>
    </row>
    <row r="46" spans="1:20" s="254" customFormat="1" ht="15" hidden="1" customHeight="1" thickBot="1">
      <c r="A46" s="123"/>
      <c r="B46" s="127"/>
      <c r="C46" s="253"/>
      <c r="D46" s="253"/>
      <c r="E46" s="265"/>
      <c r="F46" s="279"/>
      <c r="G46" s="312"/>
      <c r="H46" s="286"/>
      <c r="I46" s="286"/>
      <c r="J46" s="286"/>
      <c r="K46" s="286"/>
      <c r="L46" s="310"/>
      <c r="M46" s="311"/>
      <c r="N46" s="310"/>
      <c r="O46" s="123"/>
      <c r="Q46" s="123"/>
      <c r="R46" s="123"/>
      <c r="S46" s="123"/>
      <c r="T46" s="123"/>
    </row>
    <row r="47" spans="1:20"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row>
    <row r="49" spans="1:20"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row>
    <row r="50" spans="1:20"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row>
    <row r="51" spans="1:20"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row>
    <row r="52" spans="1:20"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row>
    <row r="53" spans="1:20"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row>
    <row r="58" spans="1:20"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row>
    <row r="59" spans="1:20"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row>
    <row r="60" spans="1:20"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row>
    <row r="61" spans="1:20" s="254" customFormat="1" ht="15"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463</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0</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0</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682.26700000000005</v>
      </c>
      <c r="I74" s="292"/>
      <c r="J74" s="330">
        <f>IFERROR(H74/J73,0)</f>
        <v>0</v>
      </c>
      <c r="K74" s="732" t="s">
        <v>228</v>
      </c>
      <c r="L74" s="733"/>
      <c r="M74" s="128"/>
      <c r="N74" s="123"/>
      <c r="O74" s="123"/>
      <c r="Q74" s="123"/>
      <c r="R74" s="123"/>
      <c r="S74" s="123"/>
      <c r="T74" s="123"/>
    </row>
    <row r="75" spans="1:20" s="254" customFormat="1" ht="15"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hidden="1"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hidden="1" customHeight="1">
      <c r="A77" s="123"/>
      <c r="B77" s="703" t="s">
        <v>263</v>
      </c>
      <c r="C77" s="704"/>
      <c r="D77" s="704"/>
      <c r="E77" s="704"/>
      <c r="F77" s="704"/>
      <c r="G77" s="704"/>
      <c r="H77" s="704"/>
      <c r="I77" s="704"/>
      <c r="J77" s="704"/>
      <c r="K77" s="704"/>
      <c r="L77" s="704"/>
      <c r="M77" s="705"/>
      <c r="N77" s="260"/>
      <c r="O77" s="123"/>
      <c r="Q77" s="123"/>
      <c r="R77" s="123"/>
      <c r="S77" s="123"/>
      <c r="T77" s="123"/>
    </row>
    <row r="78" spans="1:20" ht="15" hidden="1" customHeight="1" thickBot="1">
      <c r="B78" s="127"/>
      <c r="M78" s="128"/>
    </row>
    <row r="79" spans="1:20" ht="15" hidden="1" customHeight="1" thickBot="1">
      <c r="B79" s="127"/>
      <c r="G79" s="331" t="s">
        <v>230</v>
      </c>
      <c r="H79" s="12">
        <v>0</v>
      </c>
      <c r="M79" s="128"/>
    </row>
    <row r="80" spans="1:20"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734" t="s">
        <v>241</v>
      </c>
      <c r="H100" s="735"/>
      <c r="I100" s="736"/>
      <c r="J100" s="101">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352" t="s">
        <v>205</v>
      </c>
      <c r="J104" s="353" t="s">
        <v>209</v>
      </c>
      <c r="K104" s="353" t="s">
        <v>245</v>
      </c>
      <c r="L104" s="352" t="s">
        <v>246</v>
      </c>
      <c r="M104" s="740" t="s">
        <v>215</v>
      </c>
      <c r="N104" s="741"/>
      <c r="O104" s="353" t="str">
        <f>IF(G58=0,"Autre mode",G58)</f>
        <v>Autre mode</v>
      </c>
      <c r="P104" s="354" t="s">
        <v>247</v>
      </c>
      <c r="Q104" s="351" t="s">
        <v>166</v>
      </c>
    </row>
    <row r="105" spans="2:21" ht="15" customHeight="1">
      <c r="B105" s="742" t="s">
        <v>36</v>
      </c>
      <c r="C105" s="743"/>
      <c r="D105" s="743"/>
      <c r="E105" s="743"/>
      <c r="F105" s="743"/>
      <c r="G105" s="78">
        <v>0</v>
      </c>
      <c r="H105" s="355">
        <f>$L$25</f>
        <v>0</v>
      </c>
      <c r="I105" s="356">
        <f>$L$31</f>
        <v>0</v>
      </c>
      <c r="J105" s="357">
        <f>$L$37</f>
        <v>0</v>
      </c>
      <c r="K105" s="357">
        <f>IFERROR((H42/H41)*J41+J42,0)</f>
        <v>0</v>
      </c>
      <c r="L105" s="356">
        <f>IFERROR((H43/H41)*J41+J43,0)</f>
        <v>0</v>
      </c>
      <c r="M105" s="744">
        <f>$L$53</f>
        <v>0</v>
      </c>
      <c r="N105" s="745"/>
      <c r="O105" s="358">
        <f>$L$59</f>
        <v>0</v>
      </c>
      <c r="P105" s="359">
        <v>1</v>
      </c>
      <c r="Q105" s="102">
        <f>(G105*(H105+I105+J105+K105+L105+M105+O105))</f>
        <v>0</v>
      </c>
      <c r="T105" s="327"/>
      <c r="U105" s="327"/>
    </row>
    <row r="106" spans="2:21" ht="15" customHeight="1">
      <c r="B106" s="746" t="s">
        <v>248</v>
      </c>
      <c r="C106" s="747"/>
      <c r="D106" s="747"/>
      <c r="E106" s="747"/>
      <c r="F106" s="747"/>
      <c r="G106" s="79">
        <v>0</v>
      </c>
      <c r="H106" s="360">
        <f>H105*$P106</f>
        <v>0</v>
      </c>
      <c r="I106" s="361">
        <f>I105*$P106</f>
        <v>0</v>
      </c>
      <c r="J106" s="361">
        <f>J105*$P106</f>
        <v>0</v>
      </c>
      <c r="K106" s="361">
        <f>K105*$P106</f>
        <v>0</v>
      </c>
      <c r="L106" s="361">
        <f>L105*$P106</f>
        <v>0</v>
      </c>
      <c r="M106" s="728">
        <f>M105*P106</f>
        <v>0</v>
      </c>
      <c r="N106" s="729"/>
      <c r="O106" s="361">
        <f t="shared" ref="O106" si="0">O105*$P106</f>
        <v>0</v>
      </c>
      <c r="P106" s="362">
        <f>H90</f>
        <v>0</v>
      </c>
      <c r="Q106" s="102">
        <f t="shared" ref="Q106:Q111" si="1">(G106*(H106+I106+J106+K106+L106+M106+O106))</f>
        <v>0</v>
      </c>
      <c r="T106" s="327"/>
      <c r="U106" s="327"/>
    </row>
    <row r="107" spans="2:21" ht="15" customHeight="1">
      <c r="B107" s="726" t="s">
        <v>38</v>
      </c>
      <c r="C107" s="727"/>
      <c r="D107" s="727"/>
      <c r="E107" s="727"/>
      <c r="F107" s="727"/>
      <c r="G107" s="79">
        <v>0</v>
      </c>
      <c r="H107" s="360">
        <f>H105+H106</f>
        <v>0</v>
      </c>
      <c r="I107" s="361">
        <f t="shared" ref="I107:J107" si="2">I105+I106</f>
        <v>0</v>
      </c>
      <c r="J107" s="363">
        <f t="shared" si="2"/>
        <v>0</v>
      </c>
      <c r="K107" s="363">
        <f>K105+K106</f>
        <v>0</v>
      </c>
      <c r="L107" s="363">
        <f>L105+L106</f>
        <v>0</v>
      </c>
      <c r="M107" s="728">
        <f>M105+M106</f>
        <v>0</v>
      </c>
      <c r="N107" s="729"/>
      <c r="O107" s="361">
        <f t="shared" ref="O107" si="3">O105+O106</f>
        <v>0</v>
      </c>
      <c r="P107" s="364">
        <v>1</v>
      </c>
      <c r="Q107" s="102">
        <f t="shared" si="1"/>
        <v>0</v>
      </c>
      <c r="T107" s="327"/>
      <c r="U107" s="327"/>
    </row>
    <row r="108" spans="2:21" ht="15" customHeight="1">
      <c r="B108" s="726" t="s">
        <v>39</v>
      </c>
      <c r="C108" s="727"/>
      <c r="D108" s="727"/>
      <c r="E108" s="727"/>
      <c r="F108" s="727"/>
      <c r="G108" s="79">
        <v>0</v>
      </c>
      <c r="H108" s="360">
        <f t="shared" ref="H108" si="4">$L$25</f>
        <v>0</v>
      </c>
      <c r="I108" s="365">
        <f t="shared" ref="I108" si="5">$L$31</f>
        <v>0</v>
      </c>
      <c r="J108" s="366"/>
      <c r="K108" s="366"/>
      <c r="L108" s="366"/>
      <c r="M108" s="749">
        <f t="shared" ref="M108" si="6">$L$53</f>
        <v>0</v>
      </c>
      <c r="N108" s="729"/>
      <c r="O108" s="367">
        <f>O105</f>
        <v>0</v>
      </c>
      <c r="P108" s="364">
        <v>1</v>
      </c>
      <c r="Q108" s="102">
        <f t="shared" si="1"/>
        <v>0</v>
      </c>
      <c r="T108" s="327"/>
      <c r="U108" s="327"/>
    </row>
    <row r="109" spans="2:21" ht="15" customHeight="1">
      <c r="B109" s="726" t="s">
        <v>40</v>
      </c>
      <c r="C109" s="727"/>
      <c r="D109" s="727"/>
      <c r="E109" s="727"/>
      <c r="F109" s="727"/>
      <c r="G109" s="79">
        <v>0</v>
      </c>
      <c r="H109" s="360">
        <f>H105*$P109</f>
        <v>0</v>
      </c>
      <c r="I109" s="361">
        <f>I105*$P109</f>
        <v>0</v>
      </c>
      <c r="J109" s="361">
        <f>J105*1</f>
        <v>0</v>
      </c>
      <c r="K109" s="361">
        <f>K105*1</f>
        <v>0</v>
      </c>
      <c r="L109" s="361">
        <f>L105*1</f>
        <v>0</v>
      </c>
      <c r="M109" s="728">
        <f>M105*P109</f>
        <v>0</v>
      </c>
      <c r="N109" s="729"/>
      <c r="O109" s="361">
        <f>O105*$P109</f>
        <v>0</v>
      </c>
      <c r="P109" s="364">
        <v>0.13</v>
      </c>
      <c r="Q109" s="102">
        <f t="shared" si="1"/>
        <v>0</v>
      </c>
      <c r="T109" s="327"/>
      <c r="U109" s="327"/>
    </row>
    <row r="110" spans="2:21" ht="15" customHeight="1">
      <c r="B110" s="750" t="s">
        <v>249</v>
      </c>
      <c r="C110" s="751"/>
      <c r="D110" s="751"/>
      <c r="E110" s="751"/>
      <c r="F110" s="751"/>
      <c r="G110" s="24">
        <v>0</v>
      </c>
      <c r="H110" s="368">
        <f>H107</f>
        <v>0</v>
      </c>
      <c r="I110" s="363">
        <f t="shared" ref="I110:L110" si="7">I107</f>
        <v>0</v>
      </c>
      <c r="J110" s="363">
        <f t="shared" si="7"/>
        <v>0</v>
      </c>
      <c r="K110" s="363">
        <f t="shared" si="7"/>
        <v>0</v>
      </c>
      <c r="L110" s="363">
        <f t="shared" si="7"/>
        <v>0</v>
      </c>
      <c r="M110" s="752">
        <f>M107</f>
        <v>0</v>
      </c>
      <c r="N110" s="753"/>
      <c r="O110" s="363">
        <f t="shared" ref="O110" si="8">O107</f>
        <v>0</v>
      </c>
      <c r="P110" s="369"/>
      <c r="Q110" s="102">
        <f t="shared" si="1"/>
        <v>0</v>
      </c>
      <c r="T110" s="327"/>
      <c r="U110" s="327"/>
    </row>
    <row r="111" spans="2:21" ht="15" customHeight="1" thickBot="1">
      <c r="B111" s="754" t="s">
        <v>240</v>
      </c>
      <c r="C111" s="755"/>
      <c r="D111" s="755"/>
      <c r="E111" s="755"/>
      <c r="F111" s="755"/>
      <c r="G111" s="80">
        <v>0</v>
      </c>
      <c r="H111" s="370">
        <f>H107</f>
        <v>0</v>
      </c>
      <c r="I111" s="371">
        <f t="shared" ref="I111:L111" si="9">I107</f>
        <v>0</v>
      </c>
      <c r="J111" s="371">
        <f t="shared" si="9"/>
        <v>0</v>
      </c>
      <c r="K111" s="371">
        <f t="shared" si="9"/>
        <v>0</v>
      </c>
      <c r="L111" s="371">
        <f t="shared" si="9"/>
        <v>0</v>
      </c>
      <c r="M111" s="756">
        <f>M107</f>
        <v>0</v>
      </c>
      <c r="N111" s="757"/>
      <c r="O111" s="371">
        <f t="shared" ref="O111" si="10">O107</f>
        <v>0</v>
      </c>
      <c r="P111" s="372"/>
      <c r="Q111" s="102">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15" customHeight="1" thickBot="1">
      <c r="F115" s="265"/>
      <c r="G115" s="279"/>
      <c r="H115" s="377" t="s">
        <v>244</v>
      </c>
      <c r="I115" s="378" t="s">
        <v>205</v>
      </c>
      <c r="J115" s="379" t="s">
        <v>209</v>
      </c>
      <c r="K115" s="353" t="s">
        <v>245</v>
      </c>
      <c r="L115" s="352" t="s">
        <v>246</v>
      </c>
      <c r="M115" s="760" t="s">
        <v>215</v>
      </c>
      <c r="N115" s="761"/>
      <c r="O115" s="380" t="str">
        <f>O104</f>
        <v>Autre mode</v>
      </c>
      <c r="P115" s="381"/>
    </row>
    <row r="116" spans="2:17" ht="15" customHeight="1">
      <c r="B116" s="762" t="s">
        <v>251</v>
      </c>
      <c r="C116" s="763"/>
      <c r="D116" s="763"/>
      <c r="E116" s="763"/>
      <c r="F116" s="763"/>
      <c r="G116" s="25"/>
      <c r="H116" s="382">
        <f t="shared" ref="H116:M116" si="11">IFERROR(($J$100/$H$128)*H123,0)</f>
        <v>0</v>
      </c>
      <c r="I116" s="383">
        <f t="shared" si="11"/>
        <v>0</v>
      </c>
      <c r="J116" s="383">
        <f t="shared" si="11"/>
        <v>0</v>
      </c>
      <c r="K116" s="384">
        <f t="shared" si="11"/>
        <v>0</v>
      </c>
      <c r="L116" s="384">
        <f t="shared" si="11"/>
        <v>0</v>
      </c>
      <c r="M116" s="764">
        <f t="shared" si="11"/>
        <v>0</v>
      </c>
      <c r="N116" s="764"/>
      <c r="O116" s="385">
        <f>IFERROR(($J$100/$H$128)*O123,0)</f>
        <v>0</v>
      </c>
      <c r="P116" s="386"/>
    </row>
    <row r="117" spans="2:17" ht="15" customHeight="1">
      <c r="B117" s="765" t="s">
        <v>252</v>
      </c>
      <c r="C117" s="766"/>
      <c r="D117" s="766"/>
      <c r="E117" s="766"/>
      <c r="F117" s="766"/>
      <c r="G117" s="387"/>
      <c r="H117" s="388">
        <f>SUMPRODUCT($G$105:$G$111,H105:H111)</f>
        <v>0</v>
      </c>
      <c r="I117" s="389">
        <f t="shared" ref="I117:M117" si="12">SUMPRODUCT($G$105:$G$111,I105:I111)</f>
        <v>0</v>
      </c>
      <c r="J117" s="389">
        <f t="shared" si="12"/>
        <v>0</v>
      </c>
      <c r="K117" s="389">
        <f>SUMPRODUCT($G$105:$G$111,K105:K111)</f>
        <v>0</v>
      </c>
      <c r="L117" s="389">
        <f>SUMPRODUCT($G$105:$G$111,L105:L111)</f>
        <v>0</v>
      </c>
      <c r="M117" s="767">
        <f t="shared" si="12"/>
        <v>0</v>
      </c>
      <c r="N117" s="767"/>
      <c r="O117" s="390">
        <f t="shared" ref="O117" si="13">SUMPRODUCT($G$105:$G$111,O105:O111)</f>
        <v>0</v>
      </c>
      <c r="P117" s="391"/>
    </row>
    <row r="118" spans="2:17" ht="15" customHeight="1">
      <c r="B118" s="765" t="s">
        <v>253</v>
      </c>
      <c r="C118" s="766"/>
      <c r="D118" s="766"/>
      <c r="E118" s="766"/>
      <c r="F118" s="766"/>
      <c r="G118" s="26">
        <v>0</v>
      </c>
      <c r="H118" s="388">
        <f t="shared" ref="H118:M118" si="14">(H116+H117)*$G$118</f>
        <v>0</v>
      </c>
      <c r="I118" s="389">
        <f t="shared" si="14"/>
        <v>0</v>
      </c>
      <c r="J118" s="389">
        <f t="shared" si="14"/>
        <v>0</v>
      </c>
      <c r="K118" s="389">
        <f t="shared" si="14"/>
        <v>0</v>
      </c>
      <c r="L118" s="389">
        <f t="shared" si="14"/>
        <v>0</v>
      </c>
      <c r="M118" s="767">
        <f t="shared" si="14"/>
        <v>0</v>
      </c>
      <c r="N118" s="767"/>
      <c r="O118" s="390">
        <f>(O116+O117)*$G$118</f>
        <v>0</v>
      </c>
      <c r="P118" s="391"/>
    </row>
    <row r="119" spans="2:17" ht="15" customHeight="1">
      <c r="B119" s="765" t="s">
        <v>254</v>
      </c>
      <c r="C119" s="766"/>
      <c r="D119" s="766"/>
      <c r="E119" s="766"/>
      <c r="F119" s="766"/>
      <c r="G119" s="392"/>
      <c r="H119" s="388">
        <f>H116+H117+H118</f>
        <v>0</v>
      </c>
      <c r="I119" s="389">
        <f t="shared" ref="I119:O119" si="15">I116+I117+I118</f>
        <v>0</v>
      </c>
      <c r="J119" s="389">
        <f t="shared" si="15"/>
        <v>0</v>
      </c>
      <c r="K119" s="389">
        <f>K116+K117+K118</f>
        <v>0</v>
      </c>
      <c r="L119" s="389">
        <f>L116+L117+L118</f>
        <v>0</v>
      </c>
      <c r="M119" s="767">
        <f t="shared" si="15"/>
        <v>0</v>
      </c>
      <c r="N119" s="767"/>
      <c r="O119" s="390">
        <f t="shared" si="15"/>
        <v>0</v>
      </c>
      <c r="P119" s="391"/>
    </row>
    <row r="120" spans="2:17" ht="15" customHeight="1">
      <c r="B120" s="765" t="s">
        <v>255</v>
      </c>
      <c r="C120" s="766"/>
      <c r="D120" s="766"/>
      <c r="E120" s="766"/>
      <c r="F120" s="766"/>
      <c r="G120" s="27">
        <v>0</v>
      </c>
      <c r="H120" s="388">
        <f>H119*G120</f>
        <v>0</v>
      </c>
      <c r="I120" s="389">
        <f>I119*G120</f>
        <v>0</v>
      </c>
      <c r="J120" s="389">
        <f>J119*G120</f>
        <v>0</v>
      </c>
      <c r="K120" s="393">
        <f>K119*G120</f>
        <v>0</v>
      </c>
      <c r="L120" s="393">
        <f>L119*G120</f>
        <v>0</v>
      </c>
      <c r="M120" s="767">
        <f>+M119*G120</f>
        <v>0</v>
      </c>
      <c r="N120" s="767"/>
      <c r="O120" s="394">
        <f>+O119*G120</f>
        <v>0</v>
      </c>
      <c r="P120" s="391"/>
    </row>
    <row r="121" spans="2:17" ht="15" customHeight="1">
      <c r="B121" s="765" t="s">
        <v>166</v>
      </c>
      <c r="C121" s="766"/>
      <c r="D121" s="766"/>
      <c r="E121" s="766"/>
      <c r="F121" s="766"/>
      <c r="G121" s="395"/>
      <c r="H121" s="388">
        <f t="shared" ref="H121:M121" si="16">SUM(H119:H120)</f>
        <v>0</v>
      </c>
      <c r="I121" s="389">
        <f t="shared" si="16"/>
        <v>0</v>
      </c>
      <c r="J121" s="389">
        <f t="shared" si="16"/>
        <v>0</v>
      </c>
      <c r="K121" s="393">
        <f t="shared" si="16"/>
        <v>0</v>
      </c>
      <c r="L121" s="393">
        <f t="shared" si="16"/>
        <v>0</v>
      </c>
      <c r="M121" s="767">
        <f t="shared" si="16"/>
        <v>0</v>
      </c>
      <c r="N121" s="767"/>
      <c r="O121" s="394">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397">
        <f t="shared" si="18"/>
        <v>0</v>
      </c>
      <c r="J122" s="397">
        <f t="shared" si="18"/>
        <v>0</v>
      </c>
      <c r="K122" s="397">
        <f t="shared" si="18"/>
        <v>0</v>
      </c>
      <c r="L122" s="397">
        <f t="shared" si="18"/>
        <v>0</v>
      </c>
      <c r="M122" s="770">
        <f t="shared" si="18"/>
        <v>0</v>
      </c>
      <c r="N122" s="770"/>
      <c r="O122" s="398">
        <f>IFERROR((O110/SUM($H$110:$O$110))*$G$122,0)</f>
        <v>0</v>
      </c>
      <c r="P122" s="399"/>
    </row>
    <row r="123" spans="2:17" ht="15" customHeight="1">
      <c r="B123" s="771" t="s">
        <v>257</v>
      </c>
      <c r="C123" s="772"/>
      <c r="D123" s="772"/>
      <c r="E123" s="772"/>
      <c r="F123" s="772"/>
      <c r="G123" s="773"/>
      <c r="H123" s="60">
        <f>G26</f>
        <v>682.26700000000005</v>
      </c>
      <c r="I123" s="106">
        <f>G32</f>
        <v>0</v>
      </c>
      <c r="J123" s="106">
        <f>G38</f>
        <v>0</v>
      </c>
      <c r="K123" s="106">
        <f>H42</f>
        <v>0</v>
      </c>
      <c r="L123" s="106">
        <f>H43</f>
        <v>0</v>
      </c>
      <c r="M123" s="774">
        <f>G54</f>
        <v>0</v>
      </c>
      <c r="N123" s="774"/>
      <c r="O123" s="106">
        <f>G60</f>
        <v>0</v>
      </c>
    </row>
    <row r="124" spans="2:17" ht="15" customHeight="1">
      <c r="B124" s="775" t="s">
        <v>258</v>
      </c>
      <c r="C124" s="776"/>
      <c r="D124" s="776"/>
      <c r="E124" s="776"/>
      <c r="F124" s="776"/>
      <c r="G124" s="777"/>
      <c r="H124" s="29">
        <f t="shared" ref="H124:M124" si="19">SUM(H121:H122)</f>
        <v>0</v>
      </c>
      <c r="I124" s="107">
        <f t="shared" si="19"/>
        <v>0</v>
      </c>
      <c r="J124" s="107">
        <f t="shared" si="19"/>
        <v>0</v>
      </c>
      <c r="K124" s="99">
        <f t="shared" si="19"/>
        <v>0</v>
      </c>
      <c r="L124" s="99">
        <f t="shared" si="19"/>
        <v>0</v>
      </c>
      <c r="M124" s="778">
        <f t="shared" si="19"/>
        <v>0</v>
      </c>
      <c r="N124" s="778"/>
      <c r="O124" s="107">
        <f>O121+O122</f>
        <v>0</v>
      </c>
    </row>
    <row r="125" spans="2:17" ht="15" customHeight="1" thickBot="1">
      <c r="B125" s="779" t="s">
        <v>259</v>
      </c>
      <c r="C125" s="780"/>
      <c r="D125" s="780"/>
      <c r="E125" s="780"/>
      <c r="F125" s="780"/>
      <c r="G125" s="781"/>
      <c r="H125" s="32">
        <f t="shared" ref="H125:M125" si="20">IF(ISERROR(H124/H123),0,H124/H123)</f>
        <v>0</v>
      </c>
      <c r="I125" s="108">
        <f t="shared" si="20"/>
        <v>0</v>
      </c>
      <c r="J125" s="108">
        <f t="shared" si="20"/>
        <v>0</v>
      </c>
      <c r="K125" s="100">
        <f t="shared" si="20"/>
        <v>0</v>
      </c>
      <c r="L125" s="100">
        <f t="shared" si="20"/>
        <v>0</v>
      </c>
      <c r="M125" s="782">
        <f t="shared" si="20"/>
        <v>0</v>
      </c>
      <c r="N125" s="782"/>
      <c r="O125" s="108">
        <f>IFERROR(O124/O123,0)</f>
        <v>0</v>
      </c>
    </row>
    <row r="127" spans="2:17" ht="15" customHeight="1" thickBot="1"/>
    <row r="128" spans="2:17" ht="15" customHeight="1" thickBot="1">
      <c r="B128" s="676" t="s">
        <v>260</v>
      </c>
      <c r="C128" s="786"/>
      <c r="D128" s="786"/>
      <c r="E128" s="786"/>
      <c r="F128" s="786"/>
      <c r="G128" s="677"/>
      <c r="H128" s="35">
        <f>H74</f>
        <v>682.26700000000005</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hidden="1"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c r="M136" s="288"/>
      <c r="N136" s="288"/>
      <c r="O136" s="288"/>
      <c r="P136" s="403"/>
    </row>
    <row r="137" spans="2:17" ht="15" customHeight="1" thickBot="1">
      <c r="F137" s="265"/>
    </row>
    <row r="138" spans="2:17" ht="15" hidden="1" customHeight="1" thickBot="1">
      <c r="B138" s="783" t="s">
        <v>261</v>
      </c>
      <c r="C138" s="784"/>
      <c r="D138" s="784"/>
      <c r="E138" s="784"/>
      <c r="F138" s="784"/>
      <c r="G138" s="785"/>
      <c r="H138" s="36">
        <f>H129</f>
        <v>0</v>
      </c>
    </row>
    <row r="139" spans="2:17" ht="15" hidden="1" customHeight="1" thickBot="1">
      <c r="B139" s="783" t="s">
        <v>263</v>
      </c>
      <c r="C139" s="784"/>
      <c r="D139" s="784"/>
      <c r="E139" s="784"/>
      <c r="F139" s="784"/>
      <c r="G139" s="785"/>
      <c r="H139" s="36">
        <f>H79</f>
        <v>0</v>
      </c>
    </row>
    <row r="140" spans="2:17" ht="15" customHeight="1" thickBot="1">
      <c r="B140" s="783" t="s">
        <v>174</v>
      </c>
      <c r="C140" s="784"/>
      <c r="D140" s="784"/>
      <c r="E140" s="784"/>
      <c r="F140" s="784"/>
      <c r="G140" s="785"/>
      <c r="H140" s="36">
        <f>H138+H139</f>
        <v>0</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B140:G140"/>
    <mergeCell ref="B128:G128"/>
    <mergeCell ref="B129:G129"/>
    <mergeCell ref="B130:G130"/>
    <mergeCell ref="B135:M135"/>
    <mergeCell ref="B138:G138"/>
    <mergeCell ref="B139:G139"/>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6C17828C-AF0D-422A-AB9B-AD3AE905E393}"/>
  </dataValidations>
  <pageMargins left="0.7" right="0.7" top="0.75" bottom="0.75" header="0.3" footer="0.3"/>
  <pageSetup orientation="portrait" r:id="rId1"/>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5B716-17DB-45DD-A90A-729673D167BC}">
  <sheetPr>
    <tabColor rgb="FF009644"/>
  </sheetPr>
  <dimension ref="E2:L32"/>
  <sheetViews>
    <sheetView showGridLines="0" zoomScaleNormal="100" workbookViewId="0">
      <selection activeCell="J15" sqref="J15"/>
    </sheetView>
  </sheetViews>
  <sheetFormatPr defaultColWidth="11.42578125" defaultRowHeight="12.75"/>
  <cols>
    <col min="1" max="4" width="1.7109375" style="123" customWidth="1"/>
    <col min="5" max="5" width="5.7109375" style="123" customWidth="1"/>
    <col min="6" max="6" width="25.7109375" style="123" customWidth="1"/>
    <col min="7" max="7" width="37" style="123" customWidth="1"/>
    <col min="8" max="8" width="11.42578125" style="123"/>
    <col min="9" max="10" width="25.7109375" style="123" customWidth="1"/>
    <col min="11" max="11" width="20.7109375" style="123" customWidth="1"/>
    <col min="12" max="12" width="16.85546875" style="123" customWidth="1"/>
    <col min="13" max="20" width="11.42578125" style="123"/>
    <col min="21" max="22" width="0" style="123" hidden="1" customWidth="1"/>
    <col min="23" max="16384" width="11.42578125" style="123"/>
  </cols>
  <sheetData>
    <row r="2" spans="5:11" ht="25.5">
      <c r="F2" s="680" t="s">
        <v>151</v>
      </c>
      <c r="G2" s="680"/>
      <c r="H2" s="680"/>
      <c r="I2" s="680"/>
      <c r="J2" s="680"/>
    </row>
    <row r="4" spans="5:11">
      <c r="F4" s="215" t="s">
        <v>152</v>
      </c>
      <c r="G4" s="216" t="s">
        <v>279</v>
      </c>
      <c r="I4" s="217" t="s">
        <v>154</v>
      </c>
      <c r="J4" s="218"/>
    </row>
    <row r="5" spans="5:11">
      <c r="F5" s="219" t="s">
        <v>107</v>
      </c>
      <c r="G5" s="220" t="s">
        <v>155</v>
      </c>
      <c r="I5" s="221" t="s">
        <v>156</v>
      </c>
      <c r="J5" s="222" t="s">
        <v>75</v>
      </c>
    </row>
    <row r="6" spans="5:11">
      <c r="F6" s="219" t="s">
        <v>105</v>
      </c>
      <c r="G6" s="220" t="s">
        <v>57</v>
      </c>
      <c r="I6" s="223" t="s">
        <v>157</v>
      </c>
      <c r="J6" s="224" t="s">
        <v>75</v>
      </c>
    </row>
    <row r="7" spans="5:11">
      <c r="F7" s="681" t="s">
        <v>158</v>
      </c>
      <c r="G7" s="683" t="s">
        <v>159</v>
      </c>
      <c r="I7" s="221" t="s">
        <v>160</v>
      </c>
      <c r="J7" s="222"/>
    </row>
    <row r="8" spans="5:11" ht="13.5" thickBot="1">
      <c r="F8" s="682"/>
      <c r="G8" s="684"/>
      <c r="I8" s="225" t="s">
        <v>161</v>
      </c>
      <c r="J8" s="226" t="s">
        <v>116</v>
      </c>
    </row>
    <row r="12" spans="5:11" ht="13.5" thickBot="1"/>
    <row r="13" spans="5:11" ht="16.5" thickBot="1">
      <c r="F13" s="685" t="s">
        <v>162</v>
      </c>
      <c r="G13" s="686"/>
      <c r="H13" s="227" t="s">
        <v>163</v>
      </c>
      <c r="I13" s="227" t="s">
        <v>164</v>
      </c>
      <c r="J13" s="228" t="s">
        <v>280</v>
      </c>
      <c r="K13" s="227" t="s">
        <v>166</v>
      </c>
    </row>
    <row r="14" spans="5:11">
      <c r="E14" s="229"/>
      <c r="F14" s="687" t="s">
        <v>167</v>
      </c>
      <c r="G14" s="688"/>
      <c r="H14" s="230"/>
      <c r="I14" s="230"/>
      <c r="J14" s="231"/>
      <c r="K14" s="232"/>
    </row>
    <row r="15" spans="5:11" ht="15">
      <c r="E15" s="233">
        <v>10</v>
      </c>
      <c r="F15" s="234" t="s">
        <v>281</v>
      </c>
      <c r="G15" s="235"/>
      <c r="H15" s="236" t="s">
        <v>169</v>
      </c>
      <c r="I15" s="237">
        <v>350</v>
      </c>
      <c r="J15" s="61">
        <v>0</v>
      </c>
      <c r="K15" s="238">
        <f t="shared" ref="K15:K17" si="0">I15*J15</f>
        <v>0</v>
      </c>
    </row>
    <row r="16" spans="5:11" ht="15">
      <c r="E16" s="233">
        <v>20</v>
      </c>
      <c r="F16" s="689" t="s">
        <v>282</v>
      </c>
      <c r="G16" s="690"/>
      <c r="H16" s="236" t="s">
        <v>169</v>
      </c>
      <c r="I16" s="237">
        <v>700</v>
      </c>
      <c r="J16" s="61">
        <v>0</v>
      </c>
      <c r="K16" s="238">
        <f t="shared" si="0"/>
        <v>0</v>
      </c>
    </row>
    <row r="17" spans="5:12" ht="15.75" thickBot="1">
      <c r="E17" s="239">
        <v>30</v>
      </c>
      <c r="F17" s="691" t="s">
        <v>283</v>
      </c>
      <c r="G17" s="692"/>
      <c r="H17" s="242" t="s">
        <v>284</v>
      </c>
      <c r="I17" s="243">
        <v>105</v>
      </c>
      <c r="J17" s="96">
        <v>0</v>
      </c>
      <c r="K17" s="244">
        <f t="shared" si="0"/>
        <v>0</v>
      </c>
      <c r="L17" s="245">
        <f>SUM(K15:K17)</f>
        <v>0</v>
      </c>
    </row>
    <row r="18" spans="5:12" ht="13.5" thickBot="1"/>
    <row r="19" spans="5:12">
      <c r="E19" s="246"/>
      <c r="F19" s="687" t="s">
        <v>173</v>
      </c>
      <c r="G19" s="688"/>
      <c r="H19" s="247"/>
      <c r="I19" s="248"/>
      <c r="J19" s="230"/>
      <c r="K19" s="232"/>
    </row>
    <row r="20" spans="5:12" ht="15">
      <c r="E20" s="233">
        <v>40</v>
      </c>
      <c r="F20" s="234" t="s">
        <v>281</v>
      </c>
      <c r="G20" s="235"/>
      <c r="H20" s="236" t="s">
        <v>169</v>
      </c>
      <c r="I20" s="237">
        <v>350</v>
      </c>
      <c r="J20" s="81">
        <f>J15</f>
        <v>0</v>
      </c>
      <c r="K20" s="238">
        <f>I20*J20</f>
        <v>0</v>
      </c>
    </row>
    <row r="21" spans="5:12" ht="15">
      <c r="E21" s="233">
        <v>50</v>
      </c>
      <c r="F21" s="689" t="s">
        <v>282</v>
      </c>
      <c r="G21" s="690"/>
      <c r="H21" s="236" t="s">
        <v>169</v>
      </c>
      <c r="I21" s="237">
        <v>700</v>
      </c>
      <c r="J21" s="81">
        <f>J16</f>
        <v>0</v>
      </c>
      <c r="K21" s="238">
        <f t="shared" ref="K21:K22" si="1">I21*J21</f>
        <v>0</v>
      </c>
    </row>
    <row r="22" spans="5:12" ht="15.75" thickBot="1">
      <c r="E22" s="239">
        <v>60</v>
      </c>
      <c r="F22" s="691" t="s">
        <v>283</v>
      </c>
      <c r="G22" s="692"/>
      <c r="H22" s="242" t="s">
        <v>284</v>
      </c>
      <c r="I22" s="243">
        <v>105</v>
      </c>
      <c r="J22" s="95">
        <f>J17</f>
        <v>0</v>
      </c>
      <c r="K22" s="244">
        <f t="shared" si="1"/>
        <v>0</v>
      </c>
      <c r="L22" s="245">
        <f>SUM(K20:K22)</f>
        <v>0</v>
      </c>
    </row>
    <row r="27" spans="5:12" ht="13.5" thickBot="1"/>
    <row r="28" spans="5:12" ht="16.5" thickBot="1">
      <c r="F28" s="693" t="s">
        <v>174</v>
      </c>
      <c r="G28" s="694"/>
      <c r="K28" s="456">
        <f>SUM(K14:K22)</f>
        <v>0</v>
      </c>
    </row>
    <row r="29" spans="5:12" ht="13.5" thickBot="1"/>
    <row r="30" spans="5:12" ht="16.5" customHeight="1">
      <c r="F30" s="676" t="s">
        <v>175</v>
      </c>
      <c r="G30" s="677"/>
      <c r="H30" s="250">
        <v>2023</v>
      </c>
      <c r="I30" s="251">
        <f>SUM(I15:I16)</f>
        <v>1050</v>
      </c>
    </row>
    <row r="31" spans="5:12" ht="13.5" customHeight="1" thickBot="1">
      <c r="F31" s="678"/>
      <c r="G31" s="679"/>
      <c r="H31" s="250">
        <v>2024</v>
      </c>
      <c r="I31" s="252">
        <f>SUM(I20:I21)</f>
        <v>1050</v>
      </c>
    </row>
    <row r="32" spans="5:12" ht="13.5" customHeight="1">
      <c r="H32" s="250"/>
    </row>
  </sheetData>
  <sheetProtection password="EBC7" sheet="1" selectLockedCells="1"/>
  <mergeCells count="12">
    <mergeCell ref="F30:G31"/>
    <mergeCell ref="F2:J2"/>
    <mergeCell ref="F7:F8"/>
    <mergeCell ref="G7:G8"/>
    <mergeCell ref="F13:G13"/>
    <mergeCell ref="F14:G14"/>
    <mergeCell ref="F16:G16"/>
    <mergeCell ref="F17:G17"/>
    <mergeCell ref="F19:G19"/>
    <mergeCell ref="F21:G21"/>
    <mergeCell ref="F22:G22"/>
    <mergeCell ref="F28:G28"/>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50FCF-C238-4BA0-810A-BE4B5633AF60}">
  <sheetPr>
    <tabColor rgb="FF66FF33"/>
  </sheetPr>
  <dimension ref="A2:U158"/>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row>
    <row r="3" spans="1:20" s="255" customFormat="1" ht="30" customHeight="1">
      <c r="C3" s="253"/>
      <c r="D3" s="253"/>
      <c r="F3" s="680" t="s">
        <v>151</v>
      </c>
      <c r="G3" s="680"/>
      <c r="H3" s="680"/>
      <c r="I3" s="680"/>
      <c r="J3" s="680"/>
      <c r="P3" s="256"/>
    </row>
    <row r="4" spans="1:20" ht="15" customHeight="1" thickBot="1">
      <c r="P4" s="257" t="s">
        <v>178</v>
      </c>
    </row>
    <row r="5" spans="1:20" ht="15" customHeight="1">
      <c r="F5" s="215" t="s">
        <v>152</v>
      </c>
      <c r="G5" s="216" t="s">
        <v>285</v>
      </c>
      <c r="I5" s="217" t="s">
        <v>154</v>
      </c>
      <c r="J5" s="218" t="s">
        <v>75</v>
      </c>
      <c r="P5" s="258">
        <v>2.8300000000000001E-3</v>
      </c>
    </row>
    <row r="6" spans="1:20" ht="15" customHeight="1">
      <c r="F6" s="219" t="s">
        <v>107</v>
      </c>
      <c r="G6" s="220">
        <v>2023</v>
      </c>
      <c r="I6" s="221" t="s">
        <v>156</v>
      </c>
      <c r="J6" s="222"/>
      <c r="P6" s="258">
        <v>5.6600000000000001E-3</v>
      </c>
    </row>
    <row r="7" spans="1:20" ht="15" customHeight="1">
      <c r="F7" s="219" t="s">
        <v>105</v>
      </c>
      <c r="G7" s="220" t="s">
        <v>61</v>
      </c>
      <c r="I7" s="223" t="s">
        <v>157</v>
      </c>
      <c r="J7" s="224" t="s">
        <v>75</v>
      </c>
      <c r="P7" s="2">
        <v>1.1310000000000001E-2</v>
      </c>
    </row>
    <row r="8" spans="1:20" ht="15" customHeight="1">
      <c r="F8" s="681" t="s">
        <v>158</v>
      </c>
      <c r="G8" s="683" t="s">
        <v>286</v>
      </c>
      <c r="I8" s="221" t="s">
        <v>160</v>
      </c>
      <c r="J8" s="222"/>
      <c r="P8" s="2">
        <v>1.414E-2</v>
      </c>
    </row>
    <row r="9" spans="1:20" ht="15" customHeight="1" thickBot="1">
      <c r="F9" s="682"/>
      <c r="G9" s="684"/>
      <c r="I9" s="225" t="s">
        <v>161</v>
      </c>
      <c r="J9" s="226" t="s">
        <v>116</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183</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94">
        <v>4.6989999999999998</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94">
        <v>16.272000000000002</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94">
        <v>20.38</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94">
        <v>34.793000000000006</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94">
        <v>115.48</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94">
        <v>6.9789999999999992</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94">
        <v>172.99299999999999</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94">
        <v>4.3159999999999998</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2.7711900000000003</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191.62400000000002</v>
      </c>
      <c r="H26" s="286"/>
      <c r="I26" s="287">
        <f>IF(ISERROR(G26/L25),0,G26/L25)</f>
        <v>0</v>
      </c>
      <c r="J26" s="286"/>
      <c r="K26" s="286"/>
      <c r="L26" s="288"/>
      <c r="M26" s="289"/>
      <c r="N26" s="288"/>
      <c r="O26" s="123"/>
      <c r="Q26" s="123"/>
      <c r="R26" s="123"/>
      <c r="S26" s="123"/>
      <c r="T26" s="123"/>
    </row>
    <row r="27" spans="1:20" s="254" customFormat="1" ht="15" customHeight="1" thickBot="1">
      <c r="A27" s="123"/>
      <c r="B27" s="127"/>
      <c r="C27" s="253"/>
      <c r="D27" s="253"/>
      <c r="E27" s="265"/>
      <c r="F27" s="279"/>
      <c r="G27" s="290"/>
      <c r="H27" s="265"/>
      <c r="I27" s="265"/>
      <c r="J27" s="291"/>
      <c r="K27" s="265"/>
      <c r="L27" s="288"/>
      <c r="M27" s="289"/>
      <c r="N27" s="288"/>
      <c r="O27" s="123"/>
      <c r="Q27" s="123"/>
      <c r="R27" s="123"/>
      <c r="S27" s="123"/>
      <c r="T27" s="123"/>
    </row>
    <row r="28" spans="1:20" s="254" customFormat="1" ht="23.1" customHeight="1">
      <c r="A28" s="123"/>
      <c r="B28" s="127"/>
      <c r="C28" s="706" t="s">
        <v>268</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customHeight="1">
      <c r="A29" s="123"/>
      <c r="B29" s="127"/>
      <c r="C29" s="708"/>
      <c r="D29" s="709"/>
      <c r="E29" s="696"/>
      <c r="F29" s="716"/>
      <c r="G29" s="266" t="s">
        <v>205</v>
      </c>
      <c r="H29" s="294">
        <v>0.17100000000000001</v>
      </c>
      <c r="I29" s="105">
        <v>0</v>
      </c>
      <c r="J29" s="269">
        <f>IF(ISERROR(H29/ROUND(I29,2)),0,H29/ROUND(I29,2))</f>
        <v>0</v>
      </c>
      <c r="K29" s="265"/>
      <c r="L29" s="292"/>
      <c r="M29" s="293"/>
      <c r="N29" s="292"/>
      <c r="O29" s="123"/>
      <c r="Q29" s="123"/>
      <c r="R29" s="123"/>
      <c r="S29" s="123"/>
      <c r="T29" s="123"/>
    </row>
    <row r="30" spans="1:20" s="254" customFormat="1" ht="15" customHeight="1" thickBot="1">
      <c r="A30" s="123"/>
      <c r="B30" s="127"/>
      <c r="C30" s="710"/>
      <c r="D30" s="711"/>
      <c r="E30" s="697"/>
      <c r="F30" s="719"/>
      <c r="G30" s="275" t="s">
        <v>207</v>
      </c>
      <c r="H30" s="294">
        <v>0.17100000000000001</v>
      </c>
      <c r="I30" s="104">
        <v>0</v>
      </c>
      <c r="J30" s="277">
        <f>IF(ISERROR(H30/ROUND(I30,2)),0,H30/ROUND(I30,2))</f>
        <v>0</v>
      </c>
      <c r="K30" s="265"/>
      <c r="L30" s="292"/>
      <c r="M30" s="293"/>
      <c r="N30" s="292"/>
      <c r="O30" s="123"/>
      <c r="Q30" s="123"/>
      <c r="R30" s="123"/>
      <c r="S30" s="123"/>
      <c r="T30" s="123"/>
    </row>
    <row r="31" spans="1:20" s="254" customFormat="1" ht="15"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customHeight="1" thickBot="1">
      <c r="A32" s="123"/>
      <c r="B32" s="127"/>
      <c r="C32" s="253"/>
      <c r="D32" s="253"/>
      <c r="E32" s="265"/>
      <c r="F32" s="279"/>
      <c r="G32" s="285">
        <f>H29</f>
        <v>0.17100000000000001</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customHeight="1">
      <c r="A40" s="123"/>
      <c r="B40" s="127"/>
      <c r="C40" s="706" t="s">
        <v>267</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customHeight="1">
      <c r="A41" s="123"/>
      <c r="B41" s="127"/>
      <c r="C41" s="708"/>
      <c r="D41" s="709"/>
      <c r="E41" s="696"/>
      <c r="F41" s="724"/>
      <c r="G41" s="301" t="s">
        <v>212</v>
      </c>
      <c r="H41" s="267">
        <v>0.24199999999999999</v>
      </c>
      <c r="I41" s="84">
        <v>0</v>
      </c>
      <c r="J41" s="269">
        <f>IF(ISERROR(H41/ROUND(I41,3)),0,H41/ROUND(I41,3))</f>
        <v>0</v>
      </c>
      <c r="K41" s="265"/>
      <c r="L41" s="292"/>
      <c r="M41" s="293"/>
      <c r="N41" s="292"/>
      <c r="O41" s="123"/>
      <c r="Q41" s="123"/>
      <c r="R41" s="123"/>
      <c r="S41" s="123"/>
      <c r="T41" s="123"/>
    </row>
    <row r="42" spans="1:20" s="254" customFormat="1" ht="15" customHeight="1">
      <c r="A42" s="123"/>
      <c r="B42" s="127"/>
      <c r="C42" s="708"/>
      <c r="D42" s="709"/>
      <c r="E42" s="696"/>
      <c r="F42" s="725"/>
      <c r="G42" s="303" t="s">
        <v>210</v>
      </c>
      <c r="H42" s="267">
        <v>0</v>
      </c>
      <c r="I42" s="85">
        <v>0</v>
      </c>
      <c r="J42" s="269">
        <f>IF(ISERROR(H42/ROUND(I42,3)),0,H42/ROUND(I42,3))</f>
        <v>0</v>
      </c>
      <c r="K42" s="265"/>
      <c r="L42" s="292"/>
      <c r="M42" s="293"/>
      <c r="N42" s="292"/>
      <c r="O42" s="123"/>
      <c r="Q42" s="123"/>
      <c r="R42" s="123"/>
      <c r="S42" s="123"/>
      <c r="T42" s="123"/>
    </row>
    <row r="43" spans="1:20" s="254" customFormat="1" ht="15" customHeight="1" thickBot="1">
      <c r="A43" s="123"/>
      <c r="B43" s="127"/>
      <c r="C43" s="710"/>
      <c r="D43" s="711"/>
      <c r="E43" s="697"/>
      <c r="F43" s="305"/>
      <c r="G43" s="306" t="s">
        <v>213</v>
      </c>
      <c r="H43" s="307">
        <v>0.24199999999999999</v>
      </c>
      <c r="I43" s="86">
        <v>0</v>
      </c>
      <c r="J43" s="277">
        <f>IF(ISERROR(H43/ROUND(I43,3)),0,H43/ROUND(I43,3))</f>
        <v>0</v>
      </c>
      <c r="K43" s="265"/>
      <c r="L43" s="292"/>
      <c r="M43" s="293"/>
      <c r="N43" s="292"/>
      <c r="O43" s="123"/>
      <c r="Q43" s="123"/>
      <c r="R43" s="123"/>
      <c r="S43" s="123"/>
      <c r="T43" s="123"/>
    </row>
    <row r="44" spans="1:20" s="254" customFormat="1" ht="15"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customHeight="1" thickBot="1">
      <c r="A45" s="123"/>
      <c r="B45" s="127"/>
      <c r="C45" s="253"/>
      <c r="D45" s="253"/>
      <c r="E45" s="265"/>
      <c r="F45" s="279"/>
      <c r="G45" s="285">
        <f>H41</f>
        <v>0.24199999999999999</v>
      </c>
      <c r="H45" s="286"/>
      <c r="I45" s="287">
        <f>IF(ISERROR(G45/L44),0,G45/L44)</f>
        <v>0</v>
      </c>
      <c r="J45" s="286"/>
      <c r="K45" s="286"/>
      <c r="L45" s="310"/>
      <c r="M45" s="311"/>
      <c r="N45" s="310"/>
      <c r="O45" s="123"/>
      <c r="Q45" s="123"/>
      <c r="R45" s="123"/>
      <c r="S45" s="123"/>
      <c r="T45" s="123"/>
    </row>
    <row r="46" spans="1:20" s="254" customFormat="1" ht="15" customHeight="1">
      <c r="A46" s="123"/>
      <c r="B46" s="127"/>
      <c r="C46" s="253"/>
      <c r="D46" s="253"/>
      <c r="E46" s="265"/>
      <c r="F46" s="279"/>
      <c r="G46" s="312"/>
      <c r="H46" s="286"/>
      <c r="I46" s="286"/>
      <c r="J46" s="286"/>
      <c r="K46" s="286"/>
      <c r="L46" s="310"/>
      <c r="M46" s="311"/>
      <c r="N46" s="310"/>
      <c r="O46" s="123"/>
      <c r="Q46" s="123"/>
      <c r="R46" s="123"/>
      <c r="S46" s="123"/>
      <c r="T46" s="123"/>
    </row>
    <row r="47" spans="1:20"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row>
    <row r="49" spans="1:20"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row>
    <row r="50" spans="1:20"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row>
    <row r="51" spans="1:20"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row>
    <row r="52" spans="1:20"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row>
    <row r="53" spans="1:20"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row>
    <row r="58" spans="1:20"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row>
    <row r="59" spans="1:20"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row>
    <row r="60" spans="1:20"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row>
    <row r="61" spans="1:20" s="254" customFormat="1" ht="15" hidden="1"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42</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27</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221</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192.03700000000003</v>
      </c>
      <c r="I74" s="292"/>
      <c r="J74" s="330">
        <f>IFERROR(H74/J73,0)</f>
        <v>0</v>
      </c>
      <c r="K74" s="732" t="s">
        <v>228</v>
      </c>
      <c r="L74" s="733"/>
      <c r="M74" s="128"/>
      <c r="N74" s="123"/>
      <c r="O74" s="123"/>
      <c r="Q74" s="123"/>
      <c r="R74" s="123"/>
      <c r="S74" s="123"/>
      <c r="T74" s="123"/>
    </row>
    <row r="75" spans="1:20" s="254" customFormat="1" ht="15"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hidden="1"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hidden="1" customHeight="1">
      <c r="A77" s="123"/>
      <c r="B77" s="703" t="s">
        <v>263</v>
      </c>
      <c r="C77" s="704"/>
      <c r="D77" s="704"/>
      <c r="E77" s="704"/>
      <c r="F77" s="704"/>
      <c r="G77" s="704"/>
      <c r="H77" s="704"/>
      <c r="I77" s="704"/>
      <c r="J77" s="704"/>
      <c r="K77" s="704"/>
      <c r="L77" s="704"/>
      <c r="M77" s="705"/>
      <c r="N77" s="260"/>
      <c r="O77" s="123"/>
      <c r="Q77" s="123"/>
      <c r="R77" s="123"/>
      <c r="S77" s="123"/>
      <c r="T77" s="123"/>
    </row>
    <row r="78" spans="1:20" ht="15" hidden="1" customHeight="1" thickBot="1">
      <c r="B78" s="127"/>
      <c r="M78" s="128"/>
    </row>
    <row r="79" spans="1:20" ht="15" hidden="1" customHeight="1" thickBot="1">
      <c r="B79" s="127"/>
      <c r="G79" s="331" t="s">
        <v>230</v>
      </c>
      <c r="H79" s="12">
        <v>0</v>
      </c>
      <c r="M79" s="128"/>
    </row>
    <row r="80" spans="1:20"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734" t="s">
        <v>241</v>
      </c>
      <c r="H100" s="735"/>
      <c r="I100" s="736"/>
      <c r="J100" s="101">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428" t="s">
        <v>205</v>
      </c>
      <c r="J104" s="353" t="s">
        <v>209</v>
      </c>
      <c r="K104" s="353" t="s">
        <v>245</v>
      </c>
      <c r="L104" s="428" t="s">
        <v>246</v>
      </c>
      <c r="M104" s="740" t="s">
        <v>215</v>
      </c>
      <c r="N104" s="741"/>
      <c r="O104" s="353" t="str">
        <f>IF(G58=0,"Autre mode",G58)</f>
        <v>Autre mode</v>
      </c>
      <c r="P104" s="354" t="s">
        <v>247</v>
      </c>
      <c r="Q104" s="351" t="s">
        <v>166</v>
      </c>
    </row>
    <row r="105" spans="2:21" ht="15" customHeight="1">
      <c r="B105" s="742" t="s">
        <v>36</v>
      </c>
      <c r="C105" s="743"/>
      <c r="D105" s="743"/>
      <c r="E105" s="743"/>
      <c r="F105" s="743"/>
      <c r="G105" s="78">
        <v>0</v>
      </c>
      <c r="H105" s="355">
        <f>$L$25</f>
        <v>0</v>
      </c>
      <c r="I105" s="431">
        <f>$L$31</f>
        <v>0</v>
      </c>
      <c r="J105" s="357">
        <f>$L$37</f>
        <v>0</v>
      </c>
      <c r="K105" s="357">
        <f>IFERROR((H42/H41)*J41+J42,0)</f>
        <v>0</v>
      </c>
      <c r="L105" s="431">
        <f>IFERROR((H43/H41)*J41+J43,0)</f>
        <v>0</v>
      </c>
      <c r="M105" s="744">
        <f>$L$53</f>
        <v>0</v>
      </c>
      <c r="N105" s="745"/>
      <c r="O105" s="358">
        <f>$L$59</f>
        <v>0</v>
      </c>
      <c r="P105" s="359">
        <v>1</v>
      </c>
      <c r="Q105" s="102">
        <f>(G105*(H105+I105+J105+K105+L105+M105+O105))</f>
        <v>0</v>
      </c>
      <c r="T105" s="327"/>
      <c r="U105" s="327"/>
    </row>
    <row r="106" spans="2:21" ht="15" customHeight="1">
      <c r="B106" s="746" t="s">
        <v>248</v>
      </c>
      <c r="C106" s="747"/>
      <c r="D106" s="747"/>
      <c r="E106" s="747"/>
      <c r="F106" s="747"/>
      <c r="G106" s="79">
        <v>0</v>
      </c>
      <c r="H106" s="360">
        <f>H105*$P106</f>
        <v>0</v>
      </c>
      <c r="I106" s="360">
        <f>I105*$P106</f>
        <v>0</v>
      </c>
      <c r="J106" s="361">
        <f>J105*$P106</f>
        <v>0</v>
      </c>
      <c r="K106" s="361">
        <f>K105*$P106</f>
        <v>0</v>
      </c>
      <c r="L106" s="360">
        <f>L105*$P106</f>
        <v>0</v>
      </c>
      <c r="M106" s="728">
        <f>M105*P106</f>
        <v>0</v>
      </c>
      <c r="N106" s="729"/>
      <c r="O106" s="361">
        <f t="shared" ref="O106" si="0">O105*$P106</f>
        <v>0</v>
      </c>
      <c r="P106" s="362">
        <f>H90</f>
        <v>0</v>
      </c>
      <c r="Q106" s="102">
        <f t="shared" ref="Q106:Q111" si="1">(G106*(H106+I106+J106+K106+L106+M106+O106))</f>
        <v>0</v>
      </c>
      <c r="T106" s="327"/>
      <c r="U106" s="327"/>
    </row>
    <row r="107" spans="2:21" ht="15" customHeight="1">
      <c r="B107" s="726" t="s">
        <v>38</v>
      </c>
      <c r="C107" s="727"/>
      <c r="D107" s="727"/>
      <c r="E107" s="727"/>
      <c r="F107" s="727"/>
      <c r="G107" s="79">
        <v>0</v>
      </c>
      <c r="H107" s="360">
        <f>H105+H106</f>
        <v>0</v>
      </c>
      <c r="I107" s="360">
        <f t="shared" ref="I107:J107" si="2">I105+I106</f>
        <v>0</v>
      </c>
      <c r="J107" s="363">
        <f t="shared" si="2"/>
        <v>0</v>
      </c>
      <c r="K107" s="363">
        <f>K105+K106</f>
        <v>0</v>
      </c>
      <c r="L107" s="368">
        <f>L105+L106</f>
        <v>0</v>
      </c>
      <c r="M107" s="728">
        <f>M105+M106</f>
        <v>0</v>
      </c>
      <c r="N107" s="729"/>
      <c r="O107" s="361">
        <f t="shared" ref="O107" si="3">O105+O106</f>
        <v>0</v>
      </c>
      <c r="P107" s="364">
        <v>1</v>
      </c>
      <c r="Q107" s="102">
        <f t="shared" si="1"/>
        <v>0</v>
      </c>
      <c r="T107" s="327"/>
      <c r="U107" s="327"/>
    </row>
    <row r="108" spans="2:21" ht="15" customHeight="1">
      <c r="B108" s="726" t="s">
        <v>39</v>
      </c>
      <c r="C108" s="727"/>
      <c r="D108" s="727"/>
      <c r="E108" s="727"/>
      <c r="F108" s="727"/>
      <c r="G108" s="79">
        <v>0</v>
      </c>
      <c r="H108" s="360">
        <f t="shared" ref="H108" si="4">$L$25</f>
        <v>0</v>
      </c>
      <c r="I108" s="437">
        <f t="shared" ref="I108" si="5">$L$31</f>
        <v>0</v>
      </c>
      <c r="J108" s="366"/>
      <c r="K108" s="366"/>
      <c r="L108" s="457"/>
      <c r="M108" s="749">
        <f t="shared" ref="M108" si="6">$L$53</f>
        <v>0</v>
      </c>
      <c r="N108" s="729"/>
      <c r="O108" s="367">
        <f>O105</f>
        <v>0</v>
      </c>
      <c r="P108" s="364">
        <v>1</v>
      </c>
      <c r="Q108" s="102">
        <f t="shared" si="1"/>
        <v>0</v>
      </c>
      <c r="T108" s="327"/>
      <c r="U108" s="327"/>
    </row>
    <row r="109" spans="2:21" ht="15" customHeight="1">
      <c r="B109" s="726" t="s">
        <v>40</v>
      </c>
      <c r="C109" s="727"/>
      <c r="D109" s="727"/>
      <c r="E109" s="727"/>
      <c r="F109" s="727"/>
      <c r="G109" s="79">
        <v>0</v>
      </c>
      <c r="H109" s="360">
        <f>H105*$P109</f>
        <v>0</v>
      </c>
      <c r="I109" s="360">
        <f>I105*$P109</f>
        <v>0</v>
      </c>
      <c r="J109" s="361">
        <f>J105*1</f>
        <v>0</v>
      </c>
      <c r="K109" s="361">
        <f>K105*1</f>
        <v>0</v>
      </c>
      <c r="L109" s="360">
        <f>L105*1</f>
        <v>0</v>
      </c>
      <c r="M109" s="728">
        <f>M105*P109</f>
        <v>0</v>
      </c>
      <c r="N109" s="729"/>
      <c r="O109" s="361">
        <f>O105*$P109</f>
        <v>0</v>
      </c>
      <c r="P109" s="364">
        <v>0.13</v>
      </c>
      <c r="Q109" s="102">
        <f t="shared" si="1"/>
        <v>0</v>
      </c>
      <c r="T109" s="327"/>
      <c r="U109" s="327"/>
    </row>
    <row r="110" spans="2:21" ht="15" customHeight="1">
      <c r="B110" s="750" t="s">
        <v>249</v>
      </c>
      <c r="C110" s="751"/>
      <c r="D110" s="751"/>
      <c r="E110" s="751"/>
      <c r="F110" s="751"/>
      <c r="G110" s="24">
        <v>0</v>
      </c>
      <c r="H110" s="368">
        <f>H107</f>
        <v>0</v>
      </c>
      <c r="I110" s="368">
        <f t="shared" ref="I110:L110" si="7">I107</f>
        <v>0</v>
      </c>
      <c r="J110" s="363">
        <f t="shared" si="7"/>
        <v>0</v>
      </c>
      <c r="K110" s="363">
        <f t="shared" si="7"/>
        <v>0</v>
      </c>
      <c r="L110" s="368">
        <f t="shared" si="7"/>
        <v>0</v>
      </c>
      <c r="M110" s="752">
        <f>M107</f>
        <v>0</v>
      </c>
      <c r="N110" s="753"/>
      <c r="O110" s="363">
        <f t="shared" ref="O110" si="8">O107</f>
        <v>0</v>
      </c>
      <c r="P110" s="369"/>
      <c r="Q110" s="102">
        <f t="shared" si="1"/>
        <v>0</v>
      </c>
      <c r="T110" s="327"/>
      <c r="U110" s="327"/>
    </row>
    <row r="111" spans="2:21" ht="15" customHeight="1" thickBot="1">
      <c r="B111" s="754" t="s">
        <v>240</v>
      </c>
      <c r="C111" s="755"/>
      <c r="D111" s="755"/>
      <c r="E111" s="755"/>
      <c r="F111" s="755"/>
      <c r="G111" s="80">
        <v>0</v>
      </c>
      <c r="H111" s="370">
        <f>H107</f>
        <v>0</v>
      </c>
      <c r="I111" s="370">
        <f t="shared" ref="I111:L111" si="9">I107</f>
        <v>0</v>
      </c>
      <c r="J111" s="371">
        <f t="shared" si="9"/>
        <v>0</v>
      </c>
      <c r="K111" s="371">
        <f t="shared" si="9"/>
        <v>0</v>
      </c>
      <c r="L111" s="370">
        <f t="shared" si="9"/>
        <v>0</v>
      </c>
      <c r="M111" s="756">
        <f>M107</f>
        <v>0</v>
      </c>
      <c r="N111" s="757"/>
      <c r="O111" s="371">
        <f t="shared" ref="O111" si="10">O107</f>
        <v>0</v>
      </c>
      <c r="P111" s="372"/>
      <c r="Q111" s="102">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15" customHeight="1" thickBot="1">
      <c r="F115" s="265"/>
      <c r="G115" s="279"/>
      <c r="H115" s="377" t="s">
        <v>244</v>
      </c>
      <c r="I115" s="441" t="s">
        <v>205</v>
      </c>
      <c r="J115" s="379" t="s">
        <v>209</v>
      </c>
      <c r="K115" s="353" t="s">
        <v>245</v>
      </c>
      <c r="L115" s="428" t="s">
        <v>246</v>
      </c>
      <c r="M115" s="760" t="s">
        <v>215</v>
      </c>
      <c r="N115" s="761"/>
      <c r="O115" s="380" t="str">
        <f>O104</f>
        <v>Autre mode</v>
      </c>
      <c r="P115" s="381"/>
    </row>
    <row r="116" spans="2:17" ht="15" customHeight="1">
      <c r="B116" s="762" t="s">
        <v>251</v>
      </c>
      <c r="C116" s="763"/>
      <c r="D116" s="763"/>
      <c r="E116" s="763"/>
      <c r="F116" s="763"/>
      <c r="G116" s="25"/>
      <c r="H116" s="382">
        <f t="shared" ref="H116:M116" si="11">IFERROR(($J$100/$H$128)*H123,0)</f>
        <v>0</v>
      </c>
      <c r="I116" s="444">
        <f t="shared" si="11"/>
        <v>0</v>
      </c>
      <c r="J116" s="383">
        <f t="shared" si="11"/>
        <v>0</v>
      </c>
      <c r="K116" s="384">
        <f t="shared" si="11"/>
        <v>0</v>
      </c>
      <c r="L116" s="458">
        <f t="shared" si="11"/>
        <v>0</v>
      </c>
      <c r="M116" s="764">
        <f t="shared" si="11"/>
        <v>0</v>
      </c>
      <c r="N116" s="764"/>
      <c r="O116" s="385">
        <f>IFERROR(($J$100/$H$128)*O123,0)</f>
        <v>0</v>
      </c>
      <c r="P116" s="386"/>
    </row>
    <row r="117" spans="2:17" ht="15" customHeight="1">
      <c r="B117" s="765" t="s">
        <v>252</v>
      </c>
      <c r="C117" s="766"/>
      <c r="D117" s="766"/>
      <c r="E117" s="766"/>
      <c r="F117" s="766"/>
      <c r="G117" s="387"/>
      <c r="H117" s="388">
        <f>SUMPRODUCT($G$105:$G$111,H105:H111)</f>
        <v>0</v>
      </c>
      <c r="I117" s="448">
        <f t="shared" ref="I117:M117" si="12">SUMPRODUCT($G$105:$G$111,I105:I111)</f>
        <v>0</v>
      </c>
      <c r="J117" s="389">
        <f t="shared" si="12"/>
        <v>0</v>
      </c>
      <c r="K117" s="389">
        <f>SUMPRODUCT($G$105:$G$111,K105:K111)</f>
        <v>0</v>
      </c>
      <c r="L117" s="448">
        <f>SUMPRODUCT($G$105:$G$111,L105:L111)</f>
        <v>0</v>
      </c>
      <c r="M117" s="767">
        <f t="shared" si="12"/>
        <v>0</v>
      </c>
      <c r="N117" s="767"/>
      <c r="O117" s="390">
        <f t="shared" ref="O117" si="13">SUMPRODUCT($G$105:$G$111,O105:O111)</f>
        <v>0</v>
      </c>
      <c r="P117" s="391"/>
    </row>
    <row r="118" spans="2:17" ht="15" customHeight="1">
      <c r="B118" s="765" t="s">
        <v>253</v>
      </c>
      <c r="C118" s="766"/>
      <c r="D118" s="766"/>
      <c r="E118" s="766"/>
      <c r="F118" s="766"/>
      <c r="G118" s="26">
        <v>0</v>
      </c>
      <c r="H118" s="388">
        <f t="shared" ref="H118:M118" si="14">(H116+H117)*$G$118</f>
        <v>0</v>
      </c>
      <c r="I118" s="448">
        <f t="shared" si="14"/>
        <v>0</v>
      </c>
      <c r="J118" s="389">
        <f t="shared" si="14"/>
        <v>0</v>
      </c>
      <c r="K118" s="389">
        <f t="shared" si="14"/>
        <v>0</v>
      </c>
      <c r="L118" s="448">
        <f t="shared" si="14"/>
        <v>0</v>
      </c>
      <c r="M118" s="767">
        <f t="shared" si="14"/>
        <v>0</v>
      </c>
      <c r="N118" s="767"/>
      <c r="O118" s="390">
        <f>(O116+O117)*$G$118</f>
        <v>0</v>
      </c>
      <c r="P118" s="391"/>
    </row>
    <row r="119" spans="2:17" ht="15" customHeight="1">
      <c r="B119" s="765" t="s">
        <v>254</v>
      </c>
      <c r="C119" s="766"/>
      <c r="D119" s="766"/>
      <c r="E119" s="766"/>
      <c r="F119" s="766"/>
      <c r="G119" s="392"/>
      <c r="H119" s="388">
        <f>H116+H117+H118</f>
        <v>0</v>
      </c>
      <c r="I119" s="448">
        <f t="shared" ref="I119:O119" si="15">I116+I117+I118</f>
        <v>0</v>
      </c>
      <c r="J119" s="389">
        <f t="shared" si="15"/>
        <v>0</v>
      </c>
      <c r="K119" s="389">
        <f>K116+K117+K118</f>
        <v>0</v>
      </c>
      <c r="L119" s="448">
        <f>L116+L117+L118</f>
        <v>0</v>
      </c>
      <c r="M119" s="767">
        <f t="shared" si="15"/>
        <v>0</v>
      </c>
      <c r="N119" s="767"/>
      <c r="O119" s="390">
        <f t="shared" si="15"/>
        <v>0</v>
      </c>
      <c r="P119" s="391"/>
    </row>
    <row r="120" spans="2:17" ht="15" customHeight="1">
      <c r="B120" s="765" t="s">
        <v>255</v>
      </c>
      <c r="C120" s="766"/>
      <c r="D120" s="766"/>
      <c r="E120" s="766"/>
      <c r="F120" s="766"/>
      <c r="G120" s="27">
        <v>0</v>
      </c>
      <c r="H120" s="388">
        <f>H119*G120</f>
        <v>0</v>
      </c>
      <c r="I120" s="448">
        <f>I119*G120</f>
        <v>0</v>
      </c>
      <c r="J120" s="389">
        <f>J119*G120</f>
        <v>0</v>
      </c>
      <c r="K120" s="393">
        <f>K119*G120</f>
        <v>0</v>
      </c>
      <c r="L120" s="459">
        <f>L119*G120</f>
        <v>0</v>
      </c>
      <c r="M120" s="767">
        <f>+M119*G120</f>
        <v>0</v>
      </c>
      <c r="N120" s="767"/>
      <c r="O120" s="394">
        <f>+O119*G120</f>
        <v>0</v>
      </c>
      <c r="P120" s="391"/>
    </row>
    <row r="121" spans="2:17" ht="15" customHeight="1">
      <c r="B121" s="765" t="s">
        <v>166</v>
      </c>
      <c r="C121" s="766"/>
      <c r="D121" s="766"/>
      <c r="E121" s="766"/>
      <c r="F121" s="766"/>
      <c r="G121" s="395"/>
      <c r="H121" s="388">
        <f t="shared" ref="H121:M121" si="16">SUM(H119:H120)</f>
        <v>0</v>
      </c>
      <c r="I121" s="448">
        <f t="shared" si="16"/>
        <v>0</v>
      </c>
      <c r="J121" s="389">
        <f t="shared" si="16"/>
        <v>0</v>
      </c>
      <c r="K121" s="393">
        <f t="shared" si="16"/>
        <v>0</v>
      </c>
      <c r="L121" s="459">
        <f t="shared" si="16"/>
        <v>0</v>
      </c>
      <c r="M121" s="767">
        <f t="shared" si="16"/>
        <v>0</v>
      </c>
      <c r="N121" s="767"/>
      <c r="O121" s="394">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453">
        <f t="shared" si="18"/>
        <v>0</v>
      </c>
      <c r="J122" s="397">
        <f t="shared" si="18"/>
        <v>0</v>
      </c>
      <c r="K122" s="397">
        <f t="shared" si="18"/>
        <v>0</v>
      </c>
      <c r="L122" s="453">
        <f t="shared" si="18"/>
        <v>0</v>
      </c>
      <c r="M122" s="770">
        <f t="shared" si="18"/>
        <v>0</v>
      </c>
      <c r="N122" s="770"/>
      <c r="O122" s="398">
        <f>IFERROR((O110/SUM($H$110:$O$110))*$G$122,0)</f>
        <v>0</v>
      </c>
      <c r="P122" s="399"/>
    </row>
    <row r="123" spans="2:17" ht="15" customHeight="1">
      <c r="B123" s="771" t="s">
        <v>257</v>
      </c>
      <c r="C123" s="772"/>
      <c r="D123" s="772"/>
      <c r="E123" s="772"/>
      <c r="F123" s="772"/>
      <c r="G123" s="773"/>
      <c r="H123" s="60">
        <f>G26</f>
        <v>191.62400000000002</v>
      </c>
      <c r="I123" s="109">
        <f>G32</f>
        <v>0.17100000000000001</v>
      </c>
      <c r="J123" s="106">
        <f>G38</f>
        <v>0</v>
      </c>
      <c r="K123" s="106">
        <f>H42</f>
        <v>0</v>
      </c>
      <c r="L123" s="109">
        <f>H43</f>
        <v>0.24199999999999999</v>
      </c>
      <c r="M123" s="774">
        <f>G54</f>
        <v>0</v>
      </c>
      <c r="N123" s="774"/>
      <c r="O123" s="106">
        <f>G60</f>
        <v>0</v>
      </c>
    </row>
    <row r="124" spans="2:17" ht="15" customHeight="1">
      <c r="B124" s="775" t="s">
        <v>258</v>
      </c>
      <c r="C124" s="776"/>
      <c r="D124" s="776"/>
      <c r="E124" s="776"/>
      <c r="F124" s="776"/>
      <c r="G124" s="777"/>
      <c r="H124" s="29">
        <f t="shared" ref="H124:M124" si="19">SUM(H121:H122)</f>
        <v>0</v>
      </c>
      <c r="I124" s="110">
        <f t="shared" si="19"/>
        <v>0</v>
      </c>
      <c r="J124" s="107">
        <f t="shared" si="19"/>
        <v>0</v>
      </c>
      <c r="K124" s="99">
        <f t="shared" si="19"/>
        <v>0</v>
      </c>
      <c r="L124" s="30">
        <f t="shared" si="19"/>
        <v>0</v>
      </c>
      <c r="M124" s="778">
        <f t="shared" si="19"/>
        <v>0</v>
      </c>
      <c r="N124" s="778"/>
      <c r="O124" s="107">
        <f>O121+O122</f>
        <v>0</v>
      </c>
    </row>
    <row r="125" spans="2:17" ht="15" customHeight="1" thickBot="1">
      <c r="B125" s="779" t="s">
        <v>259</v>
      </c>
      <c r="C125" s="780"/>
      <c r="D125" s="780"/>
      <c r="E125" s="780"/>
      <c r="F125" s="780"/>
      <c r="G125" s="781"/>
      <c r="H125" s="32">
        <f t="shared" ref="H125:M125" si="20">IF(ISERROR(H124/H123),0,H124/H123)</f>
        <v>0</v>
      </c>
      <c r="I125" s="111">
        <f t="shared" si="20"/>
        <v>0</v>
      </c>
      <c r="J125" s="108">
        <f t="shared" si="20"/>
        <v>0</v>
      </c>
      <c r="K125" s="100">
        <f t="shared" si="20"/>
        <v>0</v>
      </c>
      <c r="L125" s="33">
        <f t="shared" si="20"/>
        <v>0</v>
      </c>
      <c r="M125" s="782">
        <f t="shared" si="20"/>
        <v>0</v>
      </c>
      <c r="N125" s="782"/>
      <c r="O125" s="108">
        <f>IFERROR(O124/O123,0)</f>
        <v>0</v>
      </c>
    </row>
    <row r="127" spans="2:17" ht="15" customHeight="1" thickBot="1"/>
    <row r="128" spans="2:17" ht="15" customHeight="1" thickBot="1">
      <c r="B128" s="676" t="s">
        <v>260</v>
      </c>
      <c r="C128" s="786"/>
      <c r="D128" s="786"/>
      <c r="E128" s="786"/>
      <c r="F128" s="786"/>
      <c r="G128" s="677"/>
      <c r="H128" s="35">
        <f>H74</f>
        <v>192.03700000000003</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thickBot="1">
      <c r="M136" s="288"/>
      <c r="N136" s="288"/>
      <c r="O136" s="288"/>
      <c r="P136" s="403"/>
    </row>
    <row r="137" spans="2:17" ht="15" hidden="1" customHeight="1" thickBot="1">
      <c r="F137" s="265"/>
    </row>
    <row r="138" spans="2:17" ht="15" hidden="1" customHeight="1" thickBot="1">
      <c r="B138" s="783" t="s">
        <v>261</v>
      </c>
      <c r="C138" s="784"/>
      <c r="D138" s="784"/>
      <c r="E138" s="784"/>
      <c r="F138" s="784"/>
      <c r="G138" s="785"/>
      <c r="H138" s="36">
        <f>H129</f>
        <v>0</v>
      </c>
    </row>
    <row r="139" spans="2:17" ht="15" hidden="1" customHeight="1" thickBot="1">
      <c r="B139" s="783" t="s">
        <v>263</v>
      </c>
      <c r="C139" s="784"/>
      <c r="D139" s="784"/>
      <c r="E139" s="784"/>
      <c r="F139" s="784"/>
      <c r="G139" s="785"/>
      <c r="H139" s="36">
        <f>H79</f>
        <v>0</v>
      </c>
    </row>
    <row r="140" spans="2:17" ht="15" customHeight="1" thickBot="1">
      <c r="B140" s="783" t="s">
        <v>174</v>
      </c>
      <c r="C140" s="784"/>
      <c r="D140" s="784"/>
      <c r="E140" s="784"/>
      <c r="F140" s="784"/>
      <c r="G140" s="785"/>
      <c r="H140" s="36">
        <f>H138+H139</f>
        <v>0</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B140:G140"/>
    <mergeCell ref="B128:G128"/>
    <mergeCell ref="B129:G129"/>
    <mergeCell ref="B130:G130"/>
    <mergeCell ref="B135:M135"/>
    <mergeCell ref="B138:G138"/>
    <mergeCell ref="B139:G139"/>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0609BAED-D010-4897-A533-80EF46BDADCE}"/>
  </dataValidations>
  <pageMargins left="0.7" right="0.7" top="0.75" bottom="0.75" header="0.3" footer="0.3"/>
  <pageSetup orientation="portrait"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ED668-2954-4CBC-A276-D3110A999C4A}">
  <sheetPr>
    <tabColor rgb="FFFFC000"/>
  </sheetPr>
  <dimension ref="E2:L61"/>
  <sheetViews>
    <sheetView showGridLines="0" zoomScaleNormal="100" workbookViewId="0">
      <selection activeCell="J16" sqref="J16"/>
    </sheetView>
  </sheetViews>
  <sheetFormatPr defaultColWidth="11.42578125" defaultRowHeight="12.75"/>
  <cols>
    <col min="1" max="4" width="1.7109375" style="123" customWidth="1"/>
    <col min="5" max="5" width="5.7109375" style="123" customWidth="1"/>
    <col min="6" max="6" width="25.7109375" style="123" customWidth="1"/>
    <col min="7" max="7" width="37" style="123" customWidth="1"/>
    <col min="8" max="8" width="11.42578125" style="123"/>
    <col min="9" max="10" width="25.7109375" style="123" customWidth="1"/>
    <col min="11" max="11" width="20.7109375" style="123" customWidth="1"/>
    <col min="12" max="12" width="20.140625" style="123" customWidth="1"/>
    <col min="13" max="20" width="11.42578125" style="123"/>
    <col min="21" max="22" width="0" style="123" hidden="1" customWidth="1"/>
    <col min="23" max="16384" width="11.42578125" style="123"/>
  </cols>
  <sheetData>
    <row r="2" spans="5:11" ht="25.5">
      <c r="F2" s="680" t="s">
        <v>151</v>
      </c>
      <c r="G2" s="680"/>
      <c r="H2" s="680"/>
      <c r="I2" s="680"/>
      <c r="J2" s="680"/>
    </row>
    <row r="4" spans="5:11">
      <c r="F4" s="215" t="s">
        <v>152</v>
      </c>
      <c r="G4" s="216" t="s">
        <v>287</v>
      </c>
      <c r="I4" s="217" t="s">
        <v>154</v>
      </c>
      <c r="J4" s="218"/>
    </row>
    <row r="5" spans="5:11">
      <c r="F5" s="219" t="s">
        <v>107</v>
      </c>
      <c r="G5" s="220" t="s">
        <v>155</v>
      </c>
      <c r="I5" s="221" t="s">
        <v>156</v>
      </c>
      <c r="J5" s="222" t="s">
        <v>75</v>
      </c>
    </row>
    <row r="6" spans="5:11">
      <c r="F6" s="219" t="s">
        <v>105</v>
      </c>
      <c r="G6" s="220" t="s">
        <v>288</v>
      </c>
      <c r="I6" s="223" t="s">
        <v>157</v>
      </c>
      <c r="J6" s="224" t="s">
        <v>75</v>
      </c>
    </row>
    <row r="7" spans="5:11">
      <c r="F7" s="681" t="s">
        <v>158</v>
      </c>
      <c r="G7" s="683" t="s">
        <v>289</v>
      </c>
      <c r="I7" s="221" t="s">
        <v>160</v>
      </c>
      <c r="J7" s="222"/>
    </row>
    <row r="8" spans="5:11" ht="13.5" thickBot="1">
      <c r="F8" s="682"/>
      <c r="G8" s="684"/>
      <c r="I8" s="225" t="s">
        <v>161</v>
      </c>
      <c r="J8" s="226" t="s">
        <v>116</v>
      </c>
    </row>
    <row r="12" spans="5:11" ht="13.5" thickBot="1"/>
    <row r="13" spans="5:11" ht="16.5" thickBot="1">
      <c r="F13" s="685" t="s">
        <v>162</v>
      </c>
      <c r="G13" s="686"/>
      <c r="H13" s="227" t="s">
        <v>163</v>
      </c>
      <c r="I13" s="227" t="s">
        <v>164</v>
      </c>
      <c r="J13" s="228" t="s">
        <v>165</v>
      </c>
      <c r="K13" s="227" t="s">
        <v>166</v>
      </c>
    </row>
    <row r="14" spans="5:11" ht="15" customHeight="1">
      <c r="E14" s="811" t="s">
        <v>290</v>
      </c>
      <c r="F14" s="812"/>
      <c r="G14" s="813"/>
      <c r="H14" s="230"/>
      <c r="I14" s="230"/>
      <c r="J14" s="231"/>
      <c r="K14" s="232"/>
    </row>
    <row r="15" spans="5:11">
      <c r="E15" s="460"/>
      <c r="F15" s="461" t="s">
        <v>167</v>
      </c>
      <c r="G15" s="462"/>
      <c r="H15" s="463"/>
      <c r="I15" s="463"/>
      <c r="J15" s="464"/>
      <c r="K15" s="465"/>
    </row>
    <row r="16" spans="5:11" ht="15">
      <c r="E16" s="233">
        <v>10</v>
      </c>
      <c r="F16" s="689" t="s">
        <v>291</v>
      </c>
      <c r="G16" s="690"/>
      <c r="H16" s="236" t="s">
        <v>169</v>
      </c>
      <c r="I16" s="237">
        <v>200</v>
      </c>
      <c r="J16" s="61">
        <v>0</v>
      </c>
      <c r="K16" s="238">
        <f t="shared" ref="K16:K23" si="0">I16*J16</f>
        <v>0</v>
      </c>
    </row>
    <row r="17" spans="5:12" ht="15">
      <c r="E17" s="233">
        <v>20</v>
      </c>
      <c r="F17" s="689" t="s">
        <v>292</v>
      </c>
      <c r="G17" s="690"/>
      <c r="H17" s="236" t="s">
        <v>169</v>
      </c>
      <c r="I17" s="237">
        <v>200</v>
      </c>
      <c r="J17" s="61">
        <v>0</v>
      </c>
      <c r="K17" s="238">
        <f t="shared" si="0"/>
        <v>0</v>
      </c>
    </row>
    <row r="18" spans="5:12" ht="15">
      <c r="E18" s="233">
        <v>30</v>
      </c>
      <c r="F18" s="689" t="s">
        <v>293</v>
      </c>
      <c r="G18" s="690"/>
      <c r="H18" s="236" t="s">
        <v>169</v>
      </c>
      <c r="I18" s="237">
        <v>200</v>
      </c>
      <c r="J18" s="61">
        <v>0</v>
      </c>
      <c r="K18" s="238">
        <f t="shared" si="0"/>
        <v>0</v>
      </c>
    </row>
    <row r="19" spans="5:12" ht="15">
      <c r="E19" s="233">
        <v>40</v>
      </c>
      <c r="F19" s="689" t="s">
        <v>294</v>
      </c>
      <c r="G19" s="690"/>
      <c r="H19" s="236" t="s">
        <v>295</v>
      </c>
      <c r="I19" s="237">
        <v>20</v>
      </c>
      <c r="J19" s="61">
        <v>0</v>
      </c>
      <c r="K19" s="238">
        <f t="shared" si="0"/>
        <v>0</v>
      </c>
    </row>
    <row r="20" spans="5:12" ht="15">
      <c r="E20" s="233">
        <v>50</v>
      </c>
      <c r="F20" s="689" t="s">
        <v>296</v>
      </c>
      <c r="G20" s="690"/>
      <c r="H20" s="236" t="s">
        <v>295</v>
      </c>
      <c r="I20" s="237">
        <v>20</v>
      </c>
      <c r="J20" s="61">
        <v>0</v>
      </c>
      <c r="K20" s="238">
        <f t="shared" si="0"/>
        <v>0</v>
      </c>
    </row>
    <row r="21" spans="5:12" ht="15">
      <c r="E21" s="233">
        <v>60</v>
      </c>
      <c r="F21" s="689" t="s">
        <v>297</v>
      </c>
      <c r="G21" s="690"/>
      <c r="H21" s="236" t="s">
        <v>295</v>
      </c>
      <c r="I21" s="237">
        <v>20</v>
      </c>
      <c r="J21" s="61">
        <v>0</v>
      </c>
      <c r="K21" s="238">
        <f t="shared" si="0"/>
        <v>0</v>
      </c>
    </row>
    <row r="22" spans="5:12" ht="15">
      <c r="E22" s="233">
        <v>70</v>
      </c>
      <c r="F22" s="689" t="s">
        <v>298</v>
      </c>
      <c r="G22" s="690"/>
      <c r="H22" s="236" t="s">
        <v>295</v>
      </c>
      <c r="I22" s="237">
        <v>20</v>
      </c>
      <c r="J22" s="61">
        <v>0</v>
      </c>
      <c r="K22" s="238">
        <f t="shared" si="0"/>
        <v>0</v>
      </c>
    </row>
    <row r="23" spans="5:12" ht="15">
      <c r="E23" s="233">
        <v>80</v>
      </c>
      <c r="F23" s="689" t="s">
        <v>299</v>
      </c>
      <c r="G23" s="690"/>
      <c r="H23" s="236" t="s">
        <v>295</v>
      </c>
      <c r="I23" s="237">
        <v>4</v>
      </c>
      <c r="J23" s="61">
        <v>0</v>
      </c>
      <c r="K23" s="238">
        <f t="shared" si="0"/>
        <v>0</v>
      </c>
      <c r="L23" s="466">
        <f>SUM(K16:K23)</f>
        <v>0</v>
      </c>
    </row>
    <row r="24" spans="5:12">
      <c r="E24" s="467"/>
      <c r="F24" s="814" t="s">
        <v>173</v>
      </c>
      <c r="G24" s="815"/>
      <c r="H24" s="468"/>
      <c r="I24" s="469"/>
      <c r="J24" s="470"/>
      <c r="K24" s="471"/>
    </row>
    <row r="25" spans="5:12" ht="15">
      <c r="E25" s="233">
        <v>90</v>
      </c>
      <c r="F25" s="689" t="s">
        <v>291</v>
      </c>
      <c r="G25" s="690"/>
      <c r="H25" s="236" t="s">
        <v>169</v>
      </c>
      <c r="I25" s="237">
        <v>120</v>
      </c>
      <c r="J25" s="81">
        <f>J16</f>
        <v>0</v>
      </c>
      <c r="K25" s="238">
        <f>I25*J25</f>
        <v>0</v>
      </c>
    </row>
    <row r="26" spans="5:12" ht="15">
      <c r="E26" s="233">
        <v>100</v>
      </c>
      <c r="F26" s="689" t="s">
        <v>292</v>
      </c>
      <c r="G26" s="690"/>
      <c r="H26" s="236" t="s">
        <v>169</v>
      </c>
      <c r="I26" s="237">
        <v>120</v>
      </c>
      <c r="J26" s="81">
        <f>J17</f>
        <v>0</v>
      </c>
      <c r="K26" s="238">
        <f t="shared" ref="K26:K32" si="1">I26*J26</f>
        <v>0</v>
      </c>
    </row>
    <row r="27" spans="5:12" ht="15">
      <c r="E27" s="233">
        <v>110</v>
      </c>
      <c r="F27" s="689" t="s">
        <v>293</v>
      </c>
      <c r="G27" s="690"/>
      <c r="H27" s="236" t="s">
        <v>169</v>
      </c>
      <c r="I27" s="237">
        <v>120</v>
      </c>
      <c r="J27" s="81">
        <f>J18</f>
        <v>0</v>
      </c>
      <c r="K27" s="238">
        <f t="shared" si="1"/>
        <v>0</v>
      </c>
    </row>
    <row r="28" spans="5:12" ht="15">
      <c r="E28" s="233">
        <v>120</v>
      </c>
      <c r="F28" s="689" t="s">
        <v>294</v>
      </c>
      <c r="G28" s="690"/>
      <c r="H28" s="236" t="s">
        <v>295</v>
      </c>
      <c r="I28" s="472">
        <v>12</v>
      </c>
      <c r="J28" s="81">
        <f t="shared" ref="J28:J32" si="2">J19</f>
        <v>0</v>
      </c>
      <c r="K28" s="238">
        <f t="shared" si="1"/>
        <v>0</v>
      </c>
    </row>
    <row r="29" spans="5:12" ht="15">
      <c r="E29" s="233">
        <v>130</v>
      </c>
      <c r="F29" s="689" t="s">
        <v>296</v>
      </c>
      <c r="G29" s="690"/>
      <c r="H29" s="236" t="s">
        <v>295</v>
      </c>
      <c r="I29" s="472">
        <v>12</v>
      </c>
      <c r="J29" s="81">
        <f t="shared" si="2"/>
        <v>0</v>
      </c>
      <c r="K29" s="238">
        <f t="shared" si="1"/>
        <v>0</v>
      </c>
    </row>
    <row r="30" spans="5:12" ht="15">
      <c r="E30" s="233">
        <v>140</v>
      </c>
      <c r="F30" s="689" t="s">
        <v>297</v>
      </c>
      <c r="G30" s="690"/>
      <c r="H30" s="236" t="s">
        <v>295</v>
      </c>
      <c r="I30" s="472">
        <v>12</v>
      </c>
      <c r="J30" s="81">
        <f t="shared" si="2"/>
        <v>0</v>
      </c>
      <c r="K30" s="238">
        <f t="shared" si="1"/>
        <v>0</v>
      </c>
    </row>
    <row r="31" spans="5:12" ht="15">
      <c r="E31" s="233">
        <v>150</v>
      </c>
      <c r="F31" s="689" t="s">
        <v>298</v>
      </c>
      <c r="G31" s="690"/>
      <c r="H31" s="236" t="s">
        <v>295</v>
      </c>
      <c r="I31" s="472">
        <v>12</v>
      </c>
      <c r="J31" s="81">
        <f t="shared" si="2"/>
        <v>0</v>
      </c>
      <c r="K31" s="238">
        <f t="shared" si="1"/>
        <v>0</v>
      </c>
    </row>
    <row r="32" spans="5:12" ht="15.75" thickBot="1">
      <c r="E32" s="233">
        <v>160</v>
      </c>
      <c r="F32" s="689" t="s">
        <v>299</v>
      </c>
      <c r="G32" s="690"/>
      <c r="H32" s="236" t="s">
        <v>295</v>
      </c>
      <c r="I32" s="472">
        <v>4</v>
      </c>
      <c r="J32" s="81">
        <f t="shared" si="2"/>
        <v>0</v>
      </c>
      <c r="K32" s="238">
        <f t="shared" si="1"/>
        <v>0</v>
      </c>
      <c r="L32" s="466">
        <f>SUM(K25:K32)</f>
        <v>0</v>
      </c>
    </row>
    <row r="33" spans="5:12" ht="13.5" thickBot="1">
      <c r="E33" s="816" t="s">
        <v>300</v>
      </c>
      <c r="F33" s="817"/>
      <c r="G33" s="818"/>
      <c r="H33" s="473"/>
      <c r="I33" s="474"/>
      <c r="J33" s="119"/>
      <c r="K33" s="475"/>
    </row>
    <row r="34" spans="5:12">
      <c r="E34" s="476"/>
      <c r="F34" s="814" t="s">
        <v>301</v>
      </c>
      <c r="G34" s="815"/>
      <c r="H34" s="477"/>
      <c r="I34" s="478"/>
      <c r="J34" s="463"/>
      <c r="K34" s="465"/>
    </row>
    <row r="35" spans="5:12" ht="15">
      <c r="E35" s="233">
        <v>170</v>
      </c>
      <c r="F35" s="689" t="s">
        <v>291</v>
      </c>
      <c r="G35" s="690"/>
      <c r="H35" s="236" t="s">
        <v>169</v>
      </c>
      <c r="I35" s="237">
        <v>320</v>
      </c>
      <c r="J35" s="61">
        <v>0</v>
      </c>
      <c r="K35" s="238">
        <f t="shared" ref="K35:K42" si="3">I35*J35</f>
        <v>0</v>
      </c>
    </row>
    <row r="36" spans="5:12" ht="15">
      <c r="E36" s="233">
        <v>180</v>
      </c>
      <c r="F36" s="689" t="s">
        <v>292</v>
      </c>
      <c r="G36" s="690"/>
      <c r="H36" s="236" t="s">
        <v>169</v>
      </c>
      <c r="I36" s="237">
        <v>320</v>
      </c>
      <c r="J36" s="61">
        <v>0</v>
      </c>
      <c r="K36" s="238">
        <f t="shared" si="3"/>
        <v>0</v>
      </c>
    </row>
    <row r="37" spans="5:12" ht="15">
      <c r="E37" s="233">
        <v>190</v>
      </c>
      <c r="F37" s="689" t="s">
        <v>293</v>
      </c>
      <c r="G37" s="690"/>
      <c r="H37" s="236" t="s">
        <v>169</v>
      </c>
      <c r="I37" s="237">
        <v>320</v>
      </c>
      <c r="J37" s="61">
        <v>0</v>
      </c>
      <c r="K37" s="238">
        <f t="shared" si="3"/>
        <v>0</v>
      </c>
    </row>
    <row r="38" spans="5:12" ht="15">
      <c r="E38" s="233">
        <v>200</v>
      </c>
      <c r="F38" s="689" t="s">
        <v>294</v>
      </c>
      <c r="G38" s="690"/>
      <c r="H38" s="236" t="s">
        <v>295</v>
      </c>
      <c r="I38" s="237">
        <v>32</v>
      </c>
      <c r="J38" s="61">
        <v>0</v>
      </c>
      <c r="K38" s="238">
        <f t="shared" si="3"/>
        <v>0</v>
      </c>
    </row>
    <row r="39" spans="5:12" ht="15">
      <c r="E39" s="233">
        <v>210</v>
      </c>
      <c r="F39" s="689" t="s">
        <v>296</v>
      </c>
      <c r="G39" s="690"/>
      <c r="H39" s="236" t="s">
        <v>295</v>
      </c>
      <c r="I39" s="237">
        <v>32</v>
      </c>
      <c r="J39" s="61">
        <v>0</v>
      </c>
      <c r="K39" s="238">
        <f t="shared" si="3"/>
        <v>0</v>
      </c>
    </row>
    <row r="40" spans="5:12" ht="15">
      <c r="E40" s="233">
        <v>220</v>
      </c>
      <c r="F40" s="689" t="s">
        <v>297</v>
      </c>
      <c r="G40" s="690"/>
      <c r="H40" s="236" t="s">
        <v>295</v>
      </c>
      <c r="I40" s="237">
        <v>4</v>
      </c>
      <c r="J40" s="61">
        <v>0</v>
      </c>
      <c r="K40" s="238">
        <f t="shared" si="3"/>
        <v>0</v>
      </c>
    </row>
    <row r="41" spans="5:12" ht="15">
      <c r="E41" s="233">
        <v>230</v>
      </c>
      <c r="F41" s="689" t="s">
        <v>298</v>
      </c>
      <c r="G41" s="690"/>
      <c r="H41" s="236" t="s">
        <v>295</v>
      </c>
      <c r="I41" s="237">
        <v>32</v>
      </c>
      <c r="J41" s="61">
        <v>0</v>
      </c>
      <c r="K41" s="238">
        <f t="shared" si="3"/>
        <v>0</v>
      </c>
    </row>
    <row r="42" spans="5:12" ht="15">
      <c r="E42" s="233">
        <v>240</v>
      </c>
      <c r="F42" s="689" t="s">
        <v>299</v>
      </c>
      <c r="G42" s="690"/>
      <c r="H42" s="236" t="s">
        <v>295</v>
      </c>
      <c r="I42" s="237">
        <v>16</v>
      </c>
      <c r="J42" s="61">
        <v>0</v>
      </c>
      <c r="K42" s="238">
        <f t="shared" si="3"/>
        <v>0</v>
      </c>
      <c r="L42" s="466">
        <f>SUM(K35:K42)</f>
        <v>0</v>
      </c>
    </row>
    <row r="43" spans="5:12">
      <c r="E43" s="467"/>
      <c r="F43" s="814" t="s">
        <v>302</v>
      </c>
      <c r="G43" s="815"/>
      <c r="H43" s="468"/>
      <c r="I43" s="469"/>
      <c r="J43" s="470"/>
      <c r="K43" s="471"/>
    </row>
    <row r="44" spans="5:12" ht="15">
      <c r="E44" s="479">
        <v>250</v>
      </c>
      <c r="F44" s="689" t="s">
        <v>291</v>
      </c>
      <c r="G44" s="690"/>
      <c r="H44" s="236" t="s">
        <v>169</v>
      </c>
      <c r="I44" s="472">
        <v>440</v>
      </c>
      <c r="J44" s="118">
        <f>J35</f>
        <v>0</v>
      </c>
      <c r="K44" s="480">
        <f>I44*J44</f>
        <v>0</v>
      </c>
    </row>
    <row r="45" spans="5:12" ht="15">
      <c r="E45" s="479">
        <v>260</v>
      </c>
      <c r="F45" s="689" t="s">
        <v>292</v>
      </c>
      <c r="G45" s="690"/>
      <c r="H45" s="236" t="s">
        <v>169</v>
      </c>
      <c r="I45" s="472">
        <v>440</v>
      </c>
      <c r="J45" s="118">
        <f t="shared" ref="J45:J50" si="4">J36</f>
        <v>0</v>
      </c>
      <c r="K45" s="480">
        <f t="shared" ref="K45:K50" si="5">I45*J45</f>
        <v>0</v>
      </c>
    </row>
    <row r="46" spans="5:12" ht="15">
      <c r="E46" s="479">
        <v>270</v>
      </c>
      <c r="F46" s="689" t="s">
        <v>293</v>
      </c>
      <c r="G46" s="690"/>
      <c r="H46" s="236" t="s">
        <v>169</v>
      </c>
      <c r="I46" s="472">
        <v>440</v>
      </c>
      <c r="J46" s="118">
        <f t="shared" si="4"/>
        <v>0</v>
      </c>
      <c r="K46" s="480">
        <f t="shared" si="5"/>
        <v>0</v>
      </c>
    </row>
    <row r="47" spans="5:12" ht="15">
      <c r="E47" s="479">
        <v>280</v>
      </c>
      <c r="F47" s="689" t="s">
        <v>294</v>
      </c>
      <c r="G47" s="690"/>
      <c r="H47" s="236" t="s">
        <v>295</v>
      </c>
      <c r="I47" s="472">
        <v>44</v>
      </c>
      <c r="J47" s="118">
        <f t="shared" si="4"/>
        <v>0</v>
      </c>
      <c r="K47" s="480">
        <f t="shared" si="5"/>
        <v>0</v>
      </c>
    </row>
    <row r="48" spans="5:12" ht="15">
      <c r="E48" s="479">
        <v>290</v>
      </c>
      <c r="F48" s="689" t="s">
        <v>296</v>
      </c>
      <c r="G48" s="690"/>
      <c r="H48" s="236" t="s">
        <v>295</v>
      </c>
      <c r="I48" s="472">
        <v>44</v>
      </c>
      <c r="J48" s="118">
        <f t="shared" si="4"/>
        <v>0</v>
      </c>
      <c r="K48" s="480">
        <f t="shared" si="5"/>
        <v>0</v>
      </c>
    </row>
    <row r="49" spans="5:12" ht="15">
      <c r="E49" s="479">
        <v>300</v>
      </c>
      <c r="F49" s="689" t="s">
        <v>297</v>
      </c>
      <c r="G49" s="690"/>
      <c r="H49" s="236" t="s">
        <v>295</v>
      </c>
      <c r="I49" s="472">
        <v>4</v>
      </c>
      <c r="J49" s="118">
        <f t="shared" si="4"/>
        <v>0</v>
      </c>
      <c r="K49" s="480">
        <f t="shared" si="5"/>
        <v>0</v>
      </c>
    </row>
    <row r="50" spans="5:12" ht="15">
      <c r="E50" s="479">
        <v>310</v>
      </c>
      <c r="F50" s="689" t="s">
        <v>298</v>
      </c>
      <c r="G50" s="690"/>
      <c r="H50" s="236" t="s">
        <v>295</v>
      </c>
      <c r="I50" s="472">
        <v>44</v>
      </c>
      <c r="J50" s="118">
        <f t="shared" si="4"/>
        <v>0</v>
      </c>
      <c r="K50" s="480">
        <f t="shared" si="5"/>
        <v>0</v>
      </c>
    </row>
    <row r="51" spans="5:12" ht="15.75" thickBot="1">
      <c r="E51" s="239">
        <v>320</v>
      </c>
      <c r="F51" s="691" t="s">
        <v>299</v>
      </c>
      <c r="G51" s="692"/>
      <c r="H51" s="242" t="s">
        <v>295</v>
      </c>
      <c r="I51" s="243">
        <v>20</v>
      </c>
      <c r="J51" s="95">
        <f>J42</f>
        <v>0</v>
      </c>
      <c r="K51" s="244">
        <f>I51*J51</f>
        <v>0</v>
      </c>
      <c r="L51" s="466">
        <f>SUM(K44:K51)</f>
        <v>0</v>
      </c>
    </row>
    <row r="54" spans="5:12" ht="13.5" thickBot="1"/>
    <row r="55" spans="5:12" ht="16.5" thickBot="1">
      <c r="F55" s="693" t="s">
        <v>174</v>
      </c>
      <c r="G55" s="694"/>
      <c r="K55" s="456">
        <f>SUM(K14:K51)</f>
        <v>0</v>
      </c>
    </row>
    <row r="56" spans="5:12" ht="13.5" thickBot="1"/>
    <row r="57" spans="5:12" ht="16.5" customHeight="1">
      <c r="F57" s="676" t="s">
        <v>175</v>
      </c>
      <c r="G57" s="677"/>
      <c r="H57" s="250">
        <v>2023</v>
      </c>
      <c r="I57" s="481">
        <f>SUM(I16:I18,I35:I37)</f>
        <v>1560</v>
      </c>
    </row>
    <row r="58" spans="5:12" ht="13.5" customHeight="1" thickBot="1">
      <c r="F58" s="678"/>
      <c r="G58" s="679"/>
      <c r="H58" s="250">
        <v>2024</v>
      </c>
      <c r="I58" s="481">
        <f>SUM(I25:I27,I44:I46)</f>
        <v>1680</v>
      </c>
    </row>
    <row r="59" spans="5:12" ht="13.5" thickBot="1"/>
    <row r="60" spans="5:12">
      <c r="F60" s="676" t="s">
        <v>303</v>
      </c>
      <c r="G60" s="677"/>
      <c r="H60" s="250">
        <v>2023</v>
      </c>
      <c r="I60" s="481">
        <f>SUM(I19:I23,I38:I42)</f>
        <v>200</v>
      </c>
    </row>
    <row r="61" spans="5:12" ht="13.5" thickBot="1">
      <c r="F61" s="678"/>
      <c r="G61" s="679"/>
      <c r="H61" s="250">
        <v>2024</v>
      </c>
      <c r="I61" s="481">
        <f>SUM(I47:I51,I28:I32)</f>
        <v>208</v>
      </c>
    </row>
  </sheetData>
  <sheetProtection password="EBC7" sheet="1" selectLockedCells="1"/>
  <mergeCells count="44">
    <mergeCell ref="F28:G28"/>
    <mergeCell ref="F42:G42"/>
    <mergeCell ref="F35:G35"/>
    <mergeCell ref="F44:G44"/>
    <mergeCell ref="F45:G45"/>
    <mergeCell ref="F29:G29"/>
    <mergeCell ref="F34:G34"/>
    <mergeCell ref="E33:G33"/>
    <mergeCell ref="F30:G30"/>
    <mergeCell ref="F31:G31"/>
    <mergeCell ref="F32:G32"/>
    <mergeCell ref="F38:G38"/>
    <mergeCell ref="F39:G39"/>
    <mergeCell ref="F40:G40"/>
    <mergeCell ref="F41:G41"/>
    <mergeCell ref="F60:G61"/>
    <mergeCell ref="F49:G49"/>
    <mergeCell ref="F50:G50"/>
    <mergeCell ref="F36:G36"/>
    <mergeCell ref="F37:G37"/>
    <mergeCell ref="F55:G55"/>
    <mergeCell ref="F57:G58"/>
    <mergeCell ref="F43:G43"/>
    <mergeCell ref="F46:G46"/>
    <mergeCell ref="F47:G47"/>
    <mergeCell ref="F48:G48"/>
    <mergeCell ref="F51:G51"/>
    <mergeCell ref="F18:G18"/>
    <mergeCell ref="F19:G19"/>
    <mergeCell ref="F24:G24"/>
    <mergeCell ref="F26:G26"/>
    <mergeCell ref="F27:G27"/>
    <mergeCell ref="F25:G25"/>
    <mergeCell ref="F20:G20"/>
    <mergeCell ref="F21:G21"/>
    <mergeCell ref="F22:G22"/>
    <mergeCell ref="F23:G23"/>
    <mergeCell ref="F2:J2"/>
    <mergeCell ref="F7:F8"/>
    <mergeCell ref="G7:G8"/>
    <mergeCell ref="F13:G13"/>
    <mergeCell ref="F17:G17"/>
    <mergeCell ref="E14:G14"/>
    <mergeCell ref="F16:G16"/>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10809-96F3-4C27-95EB-FA38A12E1BBC}">
  <sheetPr>
    <tabColor rgb="FFFFC000"/>
  </sheetPr>
  <dimension ref="A2:U158"/>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row>
    <row r="3" spans="1:20" s="255" customFormat="1" ht="30" customHeight="1">
      <c r="C3" s="253"/>
      <c r="D3" s="253"/>
      <c r="F3" s="680" t="s">
        <v>151</v>
      </c>
      <c r="G3" s="680"/>
      <c r="H3" s="680"/>
      <c r="I3" s="680"/>
      <c r="J3" s="680"/>
      <c r="P3" s="256"/>
    </row>
    <row r="4" spans="1:20" ht="15" customHeight="1" thickBot="1">
      <c r="P4" s="257" t="s">
        <v>178</v>
      </c>
    </row>
    <row r="5" spans="1:20" ht="29.25" customHeight="1">
      <c r="F5" s="482" t="s">
        <v>152</v>
      </c>
      <c r="G5" s="483" t="s">
        <v>304</v>
      </c>
      <c r="I5" s="484" t="s">
        <v>154</v>
      </c>
      <c r="J5" s="485" t="s">
        <v>75</v>
      </c>
      <c r="P5" s="258">
        <v>2.8300000000000001E-3</v>
      </c>
    </row>
    <row r="6" spans="1:20" ht="15" customHeight="1">
      <c r="F6" s="219" t="s">
        <v>107</v>
      </c>
      <c r="G6" s="220">
        <v>2023</v>
      </c>
      <c r="I6" s="221" t="s">
        <v>156</v>
      </c>
      <c r="J6" s="222"/>
      <c r="P6" s="258">
        <v>5.6600000000000001E-3</v>
      </c>
    </row>
    <row r="7" spans="1:20" ht="15" customHeight="1">
      <c r="F7" s="219" t="s">
        <v>105</v>
      </c>
      <c r="G7" s="220" t="s">
        <v>62</v>
      </c>
      <c r="I7" s="223" t="s">
        <v>157</v>
      </c>
      <c r="J7" s="224" t="s">
        <v>75</v>
      </c>
      <c r="P7" s="2">
        <v>1.1310000000000001E-2</v>
      </c>
    </row>
    <row r="8" spans="1:20" ht="15" customHeight="1">
      <c r="F8" s="681" t="s">
        <v>158</v>
      </c>
      <c r="G8" s="819" t="s">
        <v>305</v>
      </c>
      <c r="I8" s="221" t="s">
        <v>160</v>
      </c>
      <c r="J8" s="222"/>
      <c r="P8" s="2">
        <v>1.414E-2</v>
      </c>
    </row>
    <row r="9" spans="1:20" ht="12.75" customHeight="1" thickBot="1">
      <c r="F9" s="682"/>
      <c r="G9" s="820"/>
      <c r="I9" s="486" t="s">
        <v>161</v>
      </c>
      <c r="J9" s="339" t="s">
        <v>136</v>
      </c>
      <c r="K9" s="317" t="s">
        <v>137</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183</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67">
        <v>0</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67">
        <v>128.15899999999999</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67">
        <v>44.832999999999998</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67">
        <v>34.098000000000006</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67">
        <v>39.647999999999996</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67">
        <v>1.4259999999999999</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67">
        <v>240.50300000000001</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67">
        <v>0.32900000000000001</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4.1743300000000003</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246.738</v>
      </c>
      <c r="H26" s="286"/>
      <c r="I26" s="287">
        <f>IF(ISERROR(G26/L25),0,G26/L25)</f>
        <v>0</v>
      </c>
      <c r="J26" s="286"/>
      <c r="K26" s="286"/>
      <c r="L26" s="288"/>
      <c r="M26" s="289"/>
      <c r="N26" s="288"/>
      <c r="O26" s="123"/>
      <c r="Q26" s="123"/>
      <c r="R26" s="123"/>
      <c r="S26" s="123"/>
      <c r="T26" s="123"/>
    </row>
    <row r="27" spans="1:20" s="254" customFormat="1" ht="15" customHeight="1" thickBot="1">
      <c r="A27" s="123"/>
      <c r="B27" s="127"/>
      <c r="C27" s="253"/>
      <c r="D27" s="253"/>
      <c r="E27" s="265"/>
      <c r="F27" s="279"/>
      <c r="G27" s="290"/>
      <c r="H27" s="265"/>
      <c r="I27" s="265"/>
      <c r="J27" s="291"/>
      <c r="K27" s="265"/>
      <c r="L27" s="288"/>
      <c r="M27" s="289"/>
      <c r="N27" s="288"/>
      <c r="O27" s="123"/>
      <c r="Q27" s="123"/>
      <c r="R27" s="123"/>
      <c r="S27" s="123"/>
      <c r="T27" s="123"/>
    </row>
    <row r="28" spans="1:20" s="254" customFormat="1" ht="23.1" hidden="1" customHeight="1">
      <c r="A28" s="123"/>
      <c r="B28" s="127"/>
      <c r="C28" s="706" t="s">
        <v>204</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hidden="1" customHeight="1">
      <c r="A29" s="123"/>
      <c r="B29" s="127"/>
      <c r="C29" s="708"/>
      <c r="D29" s="709"/>
      <c r="E29" s="696"/>
      <c r="F29" s="716"/>
      <c r="G29" s="266" t="s">
        <v>205</v>
      </c>
      <c r="H29" s="294">
        <v>0</v>
      </c>
      <c r="I29" s="268">
        <v>0</v>
      </c>
      <c r="J29" s="269">
        <f>IF(ISERROR(H29/ROUND(I29,2)),0,H29/ROUND(I29,2))</f>
        <v>0</v>
      </c>
      <c r="K29" s="265"/>
      <c r="L29" s="292"/>
      <c r="M29" s="293"/>
      <c r="N29" s="292"/>
      <c r="O29" s="123"/>
      <c r="Q29" s="123"/>
      <c r="R29" s="123"/>
      <c r="S29" s="123"/>
      <c r="T29" s="123"/>
    </row>
    <row r="30" spans="1:20" s="254" customFormat="1" ht="15" hidden="1" customHeight="1" thickBot="1">
      <c r="A30" s="123"/>
      <c r="B30" s="127"/>
      <c r="C30" s="710"/>
      <c r="D30" s="711"/>
      <c r="E30" s="697"/>
      <c r="F30" s="719"/>
      <c r="G30" s="275" t="s">
        <v>207</v>
      </c>
      <c r="H30" s="294">
        <v>0</v>
      </c>
      <c r="I30" s="295">
        <v>0</v>
      </c>
      <c r="J30" s="277">
        <f>IF(ISERROR(H30/ROUND(I30,2)),0,H30/ROUND(I30,2))</f>
        <v>0</v>
      </c>
      <c r="K30" s="265"/>
      <c r="L30" s="292"/>
      <c r="M30" s="293"/>
      <c r="N30" s="292"/>
      <c r="O30" s="123"/>
      <c r="Q30" s="123"/>
      <c r="R30" s="123"/>
      <c r="S30" s="123"/>
      <c r="T30" s="123"/>
    </row>
    <row r="31" spans="1:20" s="254" customFormat="1" ht="15" hidden="1"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hidden="1" customHeight="1" thickBot="1">
      <c r="A32" s="123"/>
      <c r="B32" s="127"/>
      <c r="C32" s="253"/>
      <c r="D32" s="253"/>
      <c r="E32" s="265"/>
      <c r="F32" s="279"/>
      <c r="G32" s="285">
        <f>H29</f>
        <v>0</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customHeight="1">
      <c r="A40" s="123"/>
      <c r="B40" s="127"/>
      <c r="C40" s="706" t="s">
        <v>267</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customHeight="1">
      <c r="A41" s="123"/>
      <c r="B41" s="127"/>
      <c r="C41" s="708"/>
      <c r="D41" s="709"/>
      <c r="E41" s="696"/>
      <c r="F41" s="724"/>
      <c r="G41" s="301" t="s">
        <v>212</v>
      </c>
      <c r="H41" s="267">
        <v>1.0449999999999999</v>
      </c>
      <c r="I41" s="84">
        <v>0</v>
      </c>
      <c r="J41" s="269">
        <f>IF(ISERROR(H41/ROUND(I41,3)),0,H41/ROUND(I41,3))</f>
        <v>0</v>
      </c>
      <c r="K41" s="265"/>
      <c r="L41" s="292"/>
      <c r="M41" s="293"/>
      <c r="N41" s="292"/>
      <c r="O41" s="123"/>
      <c r="Q41" s="123"/>
      <c r="R41" s="123"/>
      <c r="S41" s="123"/>
      <c r="T41" s="123"/>
    </row>
    <row r="42" spans="1:20" s="254" customFormat="1" ht="15" customHeight="1">
      <c r="A42" s="123"/>
      <c r="B42" s="127"/>
      <c r="C42" s="708"/>
      <c r="D42" s="709"/>
      <c r="E42" s="696"/>
      <c r="F42" s="725"/>
      <c r="G42" s="303" t="s">
        <v>210</v>
      </c>
      <c r="H42" s="267">
        <v>0</v>
      </c>
      <c r="I42" s="85">
        <v>0</v>
      </c>
      <c r="J42" s="269">
        <f>IF(ISERROR(H42/ROUND(I42,3)),0,H42/ROUND(I42,3))</f>
        <v>0</v>
      </c>
      <c r="K42" s="265"/>
      <c r="L42" s="292"/>
      <c r="M42" s="293"/>
      <c r="N42" s="292"/>
      <c r="O42" s="123"/>
      <c r="Q42" s="123"/>
      <c r="R42" s="123"/>
      <c r="S42" s="123"/>
      <c r="T42" s="123"/>
    </row>
    <row r="43" spans="1:20" s="254" customFormat="1" ht="15" customHeight="1" thickBot="1">
      <c r="A43" s="123"/>
      <c r="B43" s="127"/>
      <c r="C43" s="710"/>
      <c r="D43" s="711"/>
      <c r="E43" s="697"/>
      <c r="F43" s="305"/>
      <c r="G43" s="306" t="s">
        <v>213</v>
      </c>
      <c r="H43" s="307">
        <v>1.0449999999999999</v>
      </c>
      <c r="I43" s="86">
        <v>0</v>
      </c>
      <c r="J43" s="277">
        <f>IF(ISERROR(H43/ROUND(I43,3)),0,H43/ROUND(I43,3))</f>
        <v>0</v>
      </c>
      <c r="K43" s="265"/>
      <c r="L43" s="292"/>
      <c r="M43" s="293"/>
      <c r="N43" s="292"/>
      <c r="O43" s="123"/>
      <c r="Q43" s="123"/>
      <c r="R43" s="123"/>
      <c r="S43" s="123"/>
      <c r="T43" s="123"/>
    </row>
    <row r="44" spans="1:20" s="254" customFormat="1" ht="15"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customHeight="1" thickBot="1">
      <c r="A45" s="123"/>
      <c r="B45" s="127"/>
      <c r="C45" s="253"/>
      <c r="D45" s="253"/>
      <c r="E45" s="265"/>
      <c r="F45" s="279"/>
      <c r="G45" s="285">
        <f>H41</f>
        <v>1.0449999999999999</v>
      </c>
      <c r="H45" s="286"/>
      <c r="I45" s="287">
        <f>IF(ISERROR(G45/L44),0,G45/L44)</f>
        <v>0</v>
      </c>
      <c r="J45" s="286"/>
      <c r="K45" s="286"/>
      <c r="L45" s="310"/>
      <c r="M45" s="311"/>
      <c r="N45" s="310"/>
      <c r="O45" s="123"/>
      <c r="Q45" s="123"/>
      <c r="R45" s="123"/>
      <c r="S45" s="123"/>
      <c r="T45" s="123"/>
    </row>
    <row r="46" spans="1:20" s="254" customFormat="1" ht="15" hidden="1" customHeight="1" thickBot="1">
      <c r="A46" s="123"/>
      <c r="B46" s="127"/>
      <c r="C46" s="253"/>
      <c r="D46" s="253"/>
      <c r="E46" s="265"/>
      <c r="F46" s="279"/>
      <c r="G46" s="312"/>
      <c r="H46" s="286"/>
      <c r="I46" s="286"/>
      <c r="J46" s="286"/>
      <c r="K46" s="286"/>
      <c r="L46" s="310"/>
      <c r="M46" s="311"/>
      <c r="N46" s="310"/>
      <c r="O46" s="123"/>
      <c r="Q46" s="123"/>
      <c r="R46" s="123"/>
      <c r="S46" s="123"/>
      <c r="T46" s="123"/>
    </row>
    <row r="47" spans="1:20"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row>
    <row r="49" spans="1:20"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row>
    <row r="50" spans="1:20"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row>
    <row r="51" spans="1:20"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row>
    <row r="52" spans="1:20"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row>
    <row r="53" spans="1:20"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row>
    <row r="58" spans="1:20"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row>
    <row r="59" spans="1:20"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row>
    <row r="60" spans="1:20"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row>
    <row r="61" spans="1:20" s="254" customFormat="1" ht="15" hidden="1"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4</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186</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275</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247.78299999999999</v>
      </c>
      <c r="I74" s="292"/>
      <c r="J74" s="330">
        <f>IFERROR(H74/J73,0)</f>
        <v>0</v>
      </c>
      <c r="K74" s="732" t="s">
        <v>228</v>
      </c>
      <c r="L74" s="733"/>
      <c r="M74" s="128"/>
      <c r="N74" s="123"/>
      <c r="O74" s="123"/>
      <c r="Q74" s="123"/>
      <c r="R74" s="123"/>
      <c r="S74" s="123"/>
      <c r="T74" s="123"/>
    </row>
    <row r="75" spans="1:20" s="254" customFormat="1" ht="15"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hidden="1"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hidden="1" customHeight="1">
      <c r="A77" s="123"/>
      <c r="B77" s="703" t="s">
        <v>263</v>
      </c>
      <c r="C77" s="704"/>
      <c r="D77" s="704"/>
      <c r="E77" s="704"/>
      <c r="F77" s="704"/>
      <c r="G77" s="704"/>
      <c r="H77" s="704"/>
      <c r="I77" s="704"/>
      <c r="J77" s="704"/>
      <c r="K77" s="704"/>
      <c r="L77" s="704"/>
      <c r="M77" s="705"/>
      <c r="N77" s="260"/>
      <c r="O77" s="123"/>
      <c r="Q77" s="123"/>
      <c r="R77" s="123"/>
      <c r="S77" s="123"/>
      <c r="T77" s="123"/>
    </row>
    <row r="78" spans="1:20" ht="15" hidden="1" customHeight="1" thickBot="1">
      <c r="B78" s="127"/>
      <c r="M78" s="128"/>
    </row>
    <row r="79" spans="1:20" ht="15" hidden="1" customHeight="1" thickBot="1">
      <c r="B79" s="127"/>
      <c r="G79" s="331" t="s">
        <v>230</v>
      </c>
      <c r="H79" s="12">
        <v>0</v>
      </c>
      <c r="M79" s="128"/>
    </row>
    <row r="80" spans="1:20"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821" t="s">
        <v>241</v>
      </c>
      <c r="H100" s="822"/>
      <c r="I100" s="823"/>
      <c r="J100" s="22">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352" t="s">
        <v>205</v>
      </c>
      <c r="J104" s="353" t="s">
        <v>209</v>
      </c>
      <c r="K104" s="353" t="s">
        <v>245</v>
      </c>
      <c r="L104" s="428" t="s">
        <v>246</v>
      </c>
      <c r="M104" s="740" t="s">
        <v>215</v>
      </c>
      <c r="N104" s="741"/>
      <c r="O104" s="353" t="str">
        <f>IF(G58=0,"Autre mode",G58)</f>
        <v>Autre mode</v>
      </c>
      <c r="P104" s="354" t="s">
        <v>247</v>
      </c>
      <c r="Q104" s="351" t="s">
        <v>166</v>
      </c>
    </row>
    <row r="105" spans="2:21" ht="15" customHeight="1">
      <c r="B105" s="742" t="s">
        <v>36</v>
      </c>
      <c r="C105" s="743"/>
      <c r="D105" s="743"/>
      <c r="E105" s="743"/>
      <c r="F105" s="743"/>
      <c r="G105" s="78">
        <v>0</v>
      </c>
      <c r="H105" s="355">
        <f>$L$25</f>
        <v>0</v>
      </c>
      <c r="I105" s="356">
        <f>$L$31</f>
        <v>0</v>
      </c>
      <c r="J105" s="357">
        <f>$L$37</f>
        <v>0</v>
      </c>
      <c r="K105" s="357">
        <f>IFERROR((H42/H41)*J41+J42,0)</f>
        <v>0</v>
      </c>
      <c r="L105" s="431">
        <f>IFERROR((H43/H41)*J41+J43,0)</f>
        <v>0</v>
      </c>
      <c r="M105" s="744">
        <f>$L$53</f>
        <v>0</v>
      </c>
      <c r="N105" s="745"/>
      <c r="O105" s="358">
        <f>$L$59</f>
        <v>0</v>
      </c>
      <c r="P105" s="359">
        <v>1</v>
      </c>
      <c r="Q105" s="23">
        <f>(G105*(H105+I105+J105+K105+L105+M105+O105))</f>
        <v>0</v>
      </c>
      <c r="T105" s="327"/>
      <c r="U105" s="327"/>
    </row>
    <row r="106" spans="2:21" ht="15" customHeight="1">
      <c r="B106" s="746" t="s">
        <v>248</v>
      </c>
      <c r="C106" s="747"/>
      <c r="D106" s="747"/>
      <c r="E106" s="747"/>
      <c r="F106" s="747"/>
      <c r="G106" s="79">
        <v>0</v>
      </c>
      <c r="H106" s="360">
        <f>H105*$P106</f>
        <v>0</v>
      </c>
      <c r="I106" s="361">
        <f>I105*$P106</f>
        <v>0</v>
      </c>
      <c r="J106" s="361">
        <f>J105*$P106</f>
        <v>0</v>
      </c>
      <c r="K106" s="361">
        <f>K105*$P106</f>
        <v>0</v>
      </c>
      <c r="L106" s="360">
        <f>L105*$P106</f>
        <v>0</v>
      </c>
      <c r="M106" s="728">
        <f>M105*P106</f>
        <v>0</v>
      </c>
      <c r="N106" s="729"/>
      <c r="O106" s="361">
        <f t="shared" ref="O106" si="0">O105*$P106</f>
        <v>0</v>
      </c>
      <c r="P106" s="362">
        <f>H90</f>
        <v>0</v>
      </c>
      <c r="Q106" s="23">
        <f t="shared" ref="Q106:Q111" si="1">(G106*(H106+I106+J106+K106+L106+M106+O106))</f>
        <v>0</v>
      </c>
      <c r="T106" s="327"/>
      <c r="U106" s="327"/>
    </row>
    <row r="107" spans="2:21" ht="15" customHeight="1">
      <c r="B107" s="726" t="s">
        <v>38</v>
      </c>
      <c r="C107" s="727"/>
      <c r="D107" s="727"/>
      <c r="E107" s="727"/>
      <c r="F107" s="727"/>
      <c r="G107" s="79">
        <v>0</v>
      </c>
      <c r="H107" s="360">
        <f>H105+H106</f>
        <v>0</v>
      </c>
      <c r="I107" s="361">
        <f t="shared" ref="I107:J107" si="2">I105+I106</f>
        <v>0</v>
      </c>
      <c r="J107" s="363">
        <f t="shared" si="2"/>
        <v>0</v>
      </c>
      <c r="K107" s="363">
        <f>K105+K106</f>
        <v>0</v>
      </c>
      <c r="L107" s="368">
        <f>L105+L106</f>
        <v>0</v>
      </c>
      <c r="M107" s="728">
        <f>M105+M106</f>
        <v>0</v>
      </c>
      <c r="N107" s="729"/>
      <c r="O107" s="361">
        <f t="shared" ref="O107" si="3">O105+O106</f>
        <v>0</v>
      </c>
      <c r="P107" s="364">
        <v>1</v>
      </c>
      <c r="Q107" s="23">
        <f t="shared" si="1"/>
        <v>0</v>
      </c>
      <c r="T107" s="327"/>
      <c r="U107" s="327"/>
    </row>
    <row r="108" spans="2:21" ht="15" customHeight="1">
      <c r="B108" s="726" t="s">
        <v>39</v>
      </c>
      <c r="C108" s="727"/>
      <c r="D108" s="727"/>
      <c r="E108" s="727"/>
      <c r="F108" s="727"/>
      <c r="G108" s="79">
        <v>0</v>
      </c>
      <c r="H108" s="360">
        <f t="shared" ref="H108" si="4">$L$25</f>
        <v>0</v>
      </c>
      <c r="I108" s="365">
        <f t="shared" ref="I108" si="5">$L$31</f>
        <v>0</v>
      </c>
      <c r="J108" s="366"/>
      <c r="K108" s="366"/>
      <c r="L108" s="457"/>
      <c r="M108" s="749">
        <f t="shared" ref="M108" si="6">$L$53</f>
        <v>0</v>
      </c>
      <c r="N108" s="729"/>
      <c r="O108" s="367">
        <f>O105</f>
        <v>0</v>
      </c>
      <c r="P108" s="364">
        <v>1</v>
      </c>
      <c r="Q108" s="23">
        <f t="shared" si="1"/>
        <v>0</v>
      </c>
      <c r="T108" s="327"/>
      <c r="U108" s="327"/>
    </row>
    <row r="109" spans="2:21" ht="15" customHeight="1">
      <c r="B109" s="726" t="s">
        <v>40</v>
      </c>
      <c r="C109" s="727"/>
      <c r="D109" s="727"/>
      <c r="E109" s="727"/>
      <c r="F109" s="727"/>
      <c r="G109" s="79">
        <v>0</v>
      </c>
      <c r="H109" s="360">
        <f>H105*$P109</f>
        <v>0</v>
      </c>
      <c r="I109" s="361">
        <f>I105*$P109</f>
        <v>0</v>
      </c>
      <c r="J109" s="361">
        <f>J105*1</f>
        <v>0</v>
      </c>
      <c r="K109" s="361">
        <f>K105*1</f>
        <v>0</v>
      </c>
      <c r="L109" s="360">
        <f>L105*1</f>
        <v>0</v>
      </c>
      <c r="M109" s="728">
        <f>M105*P109</f>
        <v>0</v>
      </c>
      <c r="N109" s="729"/>
      <c r="O109" s="361">
        <f>O105*$P109</f>
        <v>0</v>
      </c>
      <c r="P109" s="364">
        <v>0.13</v>
      </c>
      <c r="Q109" s="23">
        <f t="shared" si="1"/>
        <v>0</v>
      </c>
      <c r="T109" s="327"/>
      <c r="U109" s="327"/>
    </row>
    <row r="110" spans="2:21" ht="15" customHeight="1">
      <c r="B110" s="750" t="s">
        <v>249</v>
      </c>
      <c r="C110" s="751"/>
      <c r="D110" s="751"/>
      <c r="E110" s="751"/>
      <c r="F110" s="751"/>
      <c r="G110" s="24">
        <v>0</v>
      </c>
      <c r="H110" s="368">
        <f>H107</f>
        <v>0</v>
      </c>
      <c r="I110" s="363">
        <f t="shared" ref="I110:L110" si="7">I107</f>
        <v>0</v>
      </c>
      <c r="J110" s="363">
        <f t="shared" si="7"/>
        <v>0</v>
      </c>
      <c r="K110" s="363">
        <f t="shared" si="7"/>
        <v>0</v>
      </c>
      <c r="L110" s="368">
        <f t="shared" si="7"/>
        <v>0</v>
      </c>
      <c r="M110" s="752">
        <f>M107</f>
        <v>0</v>
      </c>
      <c r="N110" s="753"/>
      <c r="O110" s="363">
        <f t="shared" ref="O110" si="8">O107</f>
        <v>0</v>
      </c>
      <c r="P110" s="369"/>
      <c r="Q110" s="23">
        <f t="shared" si="1"/>
        <v>0</v>
      </c>
      <c r="T110" s="327"/>
      <c r="U110" s="327"/>
    </row>
    <row r="111" spans="2:21" ht="15" customHeight="1" thickBot="1">
      <c r="B111" s="754" t="s">
        <v>240</v>
      </c>
      <c r="C111" s="755"/>
      <c r="D111" s="755"/>
      <c r="E111" s="755"/>
      <c r="F111" s="755"/>
      <c r="G111" s="80">
        <v>0</v>
      </c>
      <c r="H111" s="370">
        <f>H107</f>
        <v>0</v>
      </c>
      <c r="I111" s="371">
        <f t="shared" ref="I111:L111" si="9">I107</f>
        <v>0</v>
      </c>
      <c r="J111" s="371">
        <f t="shared" si="9"/>
        <v>0</v>
      </c>
      <c r="K111" s="371">
        <f t="shared" si="9"/>
        <v>0</v>
      </c>
      <c r="L111" s="370">
        <f t="shared" si="9"/>
        <v>0</v>
      </c>
      <c r="M111" s="756">
        <f>M107</f>
        <v>0</v>
      </c>
      <c r="N111" s="757"/>
      <c r="O111" s="371">
        <f t="shared" ref="O111" si="10">O107</f>
        <v>0</v>
      </c>
      <c r="P111" s="372"/>
      <c r="Q111" s="23">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15" customHeight="1" thickBot="1">
      <c r="F115" s="265"/>
      <c r="G115" s="279"/>
      <c r="H115" s="377" t="s">
        <v>244</v>
      </c>
      <c r="I115" s="378" t="s">
        <v>205</v>
      </c>
      <c r="J115" s="379" t="s">
        <v>209</v>
      </c>
      <c r="K115" s="353" t="s">
        <v>245</v>
      </c>
      <c r="L115" s="428" t="s">
        <v>246</v>
      </c>
      <c r="M115" s="760" t="s">
        <v>215</v>
      </c>
      <c r="N115" s="761"/>
      <c r="O115" s="380" t="str">
        <f>O104</f>
        <v>Autre mode</v>
      </c>
      <c r="P115" s="381"/>
    </row>
    <row r="116" spans="2:17" ht="15" customHeight="1">
      <c r="B116" s="762" t="s">
        <v>251</v>
      </c>
      <c r="C116" s="763"/>
      <c r="D116" s="763"/>
      <c r="E116" s="763"/>
      <c r="F116" s="763"/>
      <c r="G116" s="25"/>
      <c r="H116" s="382">
        <f t="shared" ref="H116:M116" si="11">IFERROR(($J$100/$H$128)*H123,0)</f>
        <v>0</v>
      </c>
      <c r="I116" s="383">
        <f t="shared" si="11"/>
        <v>0</v>
      </c>
      <c r="J116" s="383">
        <f t="shared" si="11"/>
        <v>0</v>
      </c>
      <c r="K116" s="384">
        <f t="shared" si="11"/>
        <v>0</v>
      </c>
      <c r="L116" s="458">
        <f t="shared" si="11"/>
        <v>0</v>
      </c>
      <c r="M116" s="764">
        <f t="shared" si="11"/>
        <v>0</v>
      </c>
      <c r="N116" s="764"/>
      <c r="O116" s="385">
        <f>IFERROR(($J$100/$H$128)*O123,0)</f>
        <v>0</v>
      </c>
      <c r="P116" s="386"/>
    </row>
    <row r="117" spans="2:17" ht="15" customHeight="1">
      <c r="B117" s="765" t="s">
        <v>252</v>
      </c>
      <c r="C117" s="766"/>
      <c r="D117" s="766"/>
      <c r="E117" s="766"/>
      <c r="F117" s="766"/>
      <c r="G117" s="387"/>
      <c r="H117" s="388">
        <f>SUMPRODUCT($G$105:$G$111,H105:H111)</f>
        <v>0</v>
      </c>
      <c r="I117" s="389">
        <f t="shared" ref="I117:M117" si="12">SUMPRODUCT($G$105:$G$111,I105:I111)</f>
        <v>0</v>
      </c>
      <c r="J117" s="389">
        <f t="shared" si="12"/>
        <v>0</v>
      </c>
      <c r="K117" s="389">
        <f>SUMPRODUCT($G$105:$G$111,K105:K111)</f>
        <v>0</v>
      </c>
      <c r="L117" s="448">
        <f>SUMPRODUCT($G$105:$G$111,L105:L111)</f>
        <v>0</v>
      </c>
      <c r="M117" s="767">
        <f t="shared" si="12"/>
        <v>0</v>
      </c>
      <c r="N117" s="767"/>
      <c r="O117" s="390">
        <f t="shared" ref="O117" si="13">SUMPRODUCT($G$105:$G$111,O105:O111)</f>
        <v>0</v>
      </c>
      <c r="P117" s="391"/>
    </row>
    <row r="118" spans="2:17" ht="15" customHeight="1">
      <c r="B118" s="765" t="s">
        <v>253</v>
      </c>
      <c r="C118" s="766"/>
      <c r="D118" s="766"/>
      <c r="E118" s="766"/>
      <c r="F118" s="766"/>
      <c r="G118" s="26">
        <v>0</v>
      </c>
      <c r="H118" s="388">
        <f t="shared" ref="H118:M118" si="14">(H116+H117)*$G$118</f>
        <v>0</v>
      </c>
      <c r="I118" s="389">
        <f t="shared" si="14"/>
        <v>0</v>
      </c>
      <c r="J118" s="389">
        <f t="shared" si="14"/>
        <v>0</v>
      </c>
      <c r="K118" s="389">
        <f t="shared" si="14"/>
        <v>0</v>
      </c>
      <c r="L118" s="448">
        <f t="shared" si="14"/>
        <v>0</v>
      </c>
      <c r="M118" s="767">
        <f t="shared" si="14"/>
        <v>0</v>
      </c>
      <c r="N118" s="767"/>
      <c r="O118" s="390">
        <f>(O116+O117)*$G$118</f>
        <v>0</v>
      </c>
      <c r="P118" s="391"/>
    </row>
    <row r="119" spans="2:17" ht="15" customHeight="1">
      <c r="B119" s="765" t="s">
        <v>254</v>
      </c>
      <c r="C119" s="766"/>
      <c r="D119" s="766"/>
      <c r="E119" s="766"/>
      <c r="F119" s="766"/>
      <c r="G119" s="392"/>
      <c r="H119" s="388">
        <f>H116+H117+H118</f>
        <v>0</v>
      </c>
      <c r="I119" s="389">
        <f t="shared" ref="I119:O119" si="15">I116+I117+I118</f>
        <v>0</v>
      </c>
      <c r="J119" s="389">
        <f t="shared" si="15"/>
        <v>0</v>
      </c>
      <c r="K119" s="389">
        <f>K116+K117+K118</f>
        <v>0</v>
      </c>
      <c r="L119" s="448">
        <f>L116+L117+L118</f>
        <v>0</v>
      </c>
      <c r="M119" s="767">
        <f t="shared" si="15"/>
        <v>0</v>
      </c>
      <c r="N119" s="767"/>
      <c r="O119" s="390">
        <f t="shared" si="15"/>
        <v>0</v>
      </c>
      <c r="P119" s="391"/>
    </row>
    <row r="120" spans="2:17" ht="15" customHeight="1">
      <c r="B120" s="765" t="s">
        <v>255</v>
      </c>
      <c r="C120" s="766"/>
      <c r="D120" s="766"/>
      <c r="E120" s="766"/>
      <c r="F120" s="766"/>
      <c r="G120" s="27">
        <v>0</v>
      </c>
      <c r="H120" s="388">
        <f>H119*G120</f>
        <v>0</v>
      </c>
      <c r="I120" s="389">
        <f>I119*G120</f>
        <v>0</v>
      </c>
      <c r="J120" s="389">
        <f>J119*G120</f>
        <v>0</v>
      </c>
      <c r="K120" s="393">
        <f>K119*G120</f>
        <v>0</v>
      </c>
      <c r="L120" s="459">
        <f>L119*G120</f>
        <v>0</v>
      </c>
      <c r="M120" s="767">
        <f>+M119*G120</f>
        <v>0</v>
      </c>
      <c r="N120" s="767"/>
      <c r="O120" s="394">
        <f>+O119*G120</f>
        <v>0</v>
      </c>
      <c r="P120" s="391"/>
    </row>
    <row r="121" spans="2:17" ht="15" customHeight="1">
      <c r="B121" s="765" t="s">
        <v>166</v>
      </c>
      <c r="C121" s="766"/>
      <c r="D121" s="766"/>
      <c r="E121" s="766"/>
      <c r="F121" s="766"/>
      <c r="G121" s="395"/>
      <c r="H121" s="388">
        <f t="shared" ref="H121:M121" si="16">SUM(H119:H120)</f>
        <v>0</v>
      </c>
      <c r="I121" s="389">
        <f t="shared" si="16"/>
        <v>0</v>
      </c>
      <c r="J121" s="389">
        <f t="shared" si="16"/>
        <v>0</v>
      </c>
      <c r="K121" s="393">
        <f t="shared" si="16"/>
        <v>0</v>
      </c>
      <c r="L121" s="459">
        <f t="shared" si="16"/>
        <v>0</v>
      </c>
      <c r="M121" s="767">
        <f t="shared" si="16"/>
        <v>0</v>
      </c>
      <c r="N121" s="767"/>
      <c r="O121" s="394">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397">
        <f t="shared" si="18"/>
        <v>0</v>
      </c>
      <c r="J122" s="397">
        <f t="shared" si="18"/>
        <v>0</v>
      </c>
      <c r="K122" s="397">
        <f t="shared" si="18"/>
        <v>0</v>
      </c>
      <c r="L122" s="453">
        <f t="shared" si="18"/>
        <v>0</v>
      </c>
      <c r="M122" s="770">
        <f t="shared" si="18"/>
        <v>0</v>
      </c>
      <c r="N122" s="770"/>
      <c r="O122" s="398">
        <f>IFERROR((O110/SUM($H$110:$O$110))*$G$122,0)</f>
        <v>0</v>
      </c>
      <c r="P122" s="399"/>
    </row>
    <row r="123" spans="2:17" ht="15" customHeight="1">
      <c r="B123" s="771" t="s">
        <v>257</v>
      </c>
      <c r="C123" s="772"/>
      <c r="D123" s="772"/>
      <c r="E123" s="772"/>
      <c r="F123" s="772"/>
      <c r="G123" s="773"/>
      <c r="H123" s="60">
        <f>G26</f>
        <v>246.738</v>
      </c>
      <c r="I123" s="106">
        <f>G32</f>
        <v>0</v>
      </c>
      <c r="J123" s="106">
        <f>G38</f>
        <v>0</v>
      </c>
      <c r="K123" s="106">
        <f>H42</f>
        <v>0</v>
      </c>
      <c r="L123" s="109">
        <f>H43</f>
        <v>1.0449999999999999</v>
      </c>
      <c r="M123" s="774">
        <f>G54</f>
        <v>0</v>
      </c>
      <c r="N123" s="774"/>
      <c r="O123" s="106">
        <f>G60</f>
        <v>0</v>
      </c>
    </row>
    <row r="124" spans="2:17" ht="15" customHeight="1">
      <c r="B124" s="775" t="s">
        <v>258</v>
      </c>
      <c r="C124" s="776"/>
      <c r="D124" s="776"/>
      <c r="E124" s="776"/>
      <c r="F124" s="776"/>
      <c r="G124" s="777"/>
      <c r="H124" s="29">
        <f t="shared" ref="H124:M124" si="19">SUM(H121:H122)</f>
        <v>0</v>
      </c>
      <c r="I124" s="107">
        <f t="shared" si="19"/>
        <v>0</v>
      </c>
      <c r="J124" s="107">
        <f t="shared" si="19"/>
        <v>0</v>
      </c>
      <c r="K124" s="99">
        <f t="shared" si="19"/>
        <v>0</v>
      </c>
      <c r="L124" s="30">
        <f t="shared" si="19"/>
        <v>0</v>
      </c>
      <c r="M124" s="778">
        <f t="shared" si="19"/>
        <v>0</v>
      </c>
      <c r="N124" s="778"/>
      <c r="O124" s="107">
        <f>O121+O122</f>
        <v>0</v>
      </c>
    </row>
    <row r="125" spans="2:17" ht="15" customHeight="1" thickBot="1">
      <c r="B125" s="779" t="s">
        <v>259</v>
      </c>
      <c r="C125" s="780"/>
      <c r="D125" s="780"/>
      <c r="E125" s="780"/>
      <c r="F125" s="780"/>
      <c r="G125" s="781"/>
      <c r="H125" s="32">
        <f t="shared" ref="H125:M125" si="20">IF(ISERROR(H124/H123),0,H124/H123)</f>
        <v>0</v>
      </c>
      <c r="I125" s="108">
        <f t="shared" si="20"/>
        <v>0</v>
      </c>
      <c r="J125" s="108">
        <f t="shared" si="20"/>
        <v>0</v>
      </c>
      <c r="K125" s="100">
        <f t="shared" si="20"/>
        <v>0</v>
      </c>
      <c r="L125" s="33">
        <f t="shared" si="20"/>
        <v>0</v>
      </c>
      <c r="M125" s="782">
        <f t="shared" si="20"/>
        <v>0</v>
      </c>
      <c r="N125" s="782"/>
      <c r="O125" s="108">
        <f>IFERROR(O124/O123,0)</f>
        <v>0</v>
      </c>
    </row>
    <row r="127" spans="2:17" ht="15" customHeight="1" thickBot="1"/>
    <row r="128" spans="2:17" ht="15" customHeight="1" thickBot="1">
      <c r="B128" s="676" t="s">
        <v>260</v>
      </c>
      <c r="C128" s="786"/>
      <c r="D128" s="786"/>
      <c r="E128" s="786"/>
      <c r="F128" s="786"/>
      <c r="G128" s="677"/>
      <c r="H128" s="35">
        <f>H74</f>
        <v>247.78299999999999</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hidden="1"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c r="M136" s="288"/>
      <c r="N136" s="288"/>
      <c r="O136" s="288"/>
      <c r="P136" s="403"/>
    </row>
    <row r="137" spans="2:17" ht="15" customHeight="1" thickBot="1">
      <c r="F137" s="265"/>
    </row>
    <row r="138" spans="2:17" ht="15" hidden="1" customHeight="1" thickBot="1">
      <c r="B138" s="783" t="s">
        <v>261</v>
      </c>
      <c r="C138" s="784"/>
      <c r="D138" s="784"/>
      <c r="E138" s="784"/>
      <c r="F138" s="784"/>
      <c r="G138" s="785"/>
      <c r="H138" s="36">
        <f>H129</f>
        <v>0</v>
      </c>
    </row>
    <row r="139" spans="2:17" ht="15" hidden="1" customHeight="1" thickBot="1">
      <c r="B139" s="783" t="s">
        <v>263</v>
      </c>
      <c r="C139" s="784"/>
      <c r="D139" s="784"/>
      <c r="E139" s="784"/>
      <c r="F139" s="784"/>
      <c r="G139" s="785"/>
      <c r="H139" s="36">
        <f>H79</f>
        <v>0</v>
      </c>
    </row>
    <row r="140" spans="2:17" ht="15" customHeight="1" thickBot="1">
      <c r="B140" s="783" t="s">
        <v>174</v>
      </c>
      <c r="C140" s="784"/>
      <c r="D140" s="784"/>
      <c r="E140" s="784"/>
      <c r="F140" s="784"/>
      <c r="G140" s="785"/>
      <c r="H140" s="36">
        <f>H138+H139</f>
        <v>0</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B140:G140"/>
    <mergeCell ref="B128:G128"/>
    <mergeCell ref="B129:G129"/>
    <mergeCell ref="B130:G130"/>
    <mergeCell ref="B135:M135"/>
    <mergeCell ref="B138:G138"/>
    <mergeCell ref="B139:G139"/>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74A0B417-CB2B-4E5E-B6F6-5CE270A39AA5}"/>
  </dataValidations>
  <pageMargins left="0.7" right="0.7" top="0.75" bottom="0.75" header="0.3" footer="0.3"/>
  <pageSetup orientation="portrait"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15B59-3245-4479-8D39-6E763AD51508}">
  <sheetPr>
    <tabColor rgb="FFFFC000"/>
  </sheetPr>
  <dimension ref="A2:U158"/>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c r="G2" s="197"/>
    </row>
    <row r="3" spans="1:20" s="255" customFormat="1" ht="30" customHeight="1">
      <c r="C3" s="253"/>
      <c r="D3" s="253"/>
      <c r="F3" s="680" t="s">
        <v>151</v>
      </c>
      <c r="G3" s="680"/>
      <c r="H3" s="680"/>
      <c r="I3" s="680"/>
      <c r="J3" s="680"/>
      <c r="P3" s="256"/>
    </row>
    <row r="4" spans="1:20" ht="15" customHeight="1" thickBot="1">
      <c r="P4" s="257" t="s">
        <v>178</v>
      </c>
    </row>
    <row r="5" spans="1:20" ht="29.25" customHeight="1">
      <c r="F5" s="482" t="s">
        <v>152</v>
      </c>
      <c r="G5" s="483" t="s">
        <v>306</v>
      </c>
      <c r="I5" s="484" t="s">
        <v>154</v>
      </c>
      <c r="J5" s="485" t="s">
        <v>75</v>
      </c>
      <c r="P5" s="258">
        <v>2.8300000000000001E-3</v>
      </c>
    </row>
    <row r="6" spans="1:20" ht="15" customHeight="1">
      <c r="F6" s="219" t="s">
        <v>107</v>
      </c>
      <c r="G6" s="220">
        <v>2023</v>
      </c>
      <c r="I6" s="221" t="s">
        <v>156</v>
      </c>
      <c r="J6" s="222"/>
      <c r="P6" s="258">
        <v>5.6600000000000001E-3</v>
      </c>
    </row>
    <row r="7" spans="1:20" ht="15" customHeight="1">
      <c r="F7" s="219" t="s">
        <v>105</v>
      </c>
      <c r="G7" s="220" t="s">
        <v>62</v>
      </c>
      <c r="I7" s="223" t="s">
        <v>157</v>
      </c>
      <c r="J7" s="224" t="s">
        <v>75</v>
      </c>
      <c r="P7" s="2">
        <v>1.1310000000000001E-2</v>
      </c>
    </row>
    <row r="8" spans="1:20" ht="15" customHeight="1">
      <c r="F8" s="681" t="s">
        <v>158</v>
      </c>
      <c r="G8" s="819" t="s">
        <v>305</v>
      </c>
      <c r="I8" s="221" t="s">
        <v>160</v>
      </c>
      <c r="J8" s="222"/>
      <c r="P8" s="2">
        <v>1.414E-2</v>
      </c>
    </row>
    <row r="9" spans="1:20" ht="15.75" customHeight="1" thickBot="1">
      <c r="F9" s="682"/>
      <c r="G9" s="820"/>
      <c r="I9" s="486" t="s">
        <v>161</v>
      </c>
      <c r="J9" s="339" t="s">
        <v>136</v>
      </c>
      <c r="K9" s="317" t="s">
        <v>137</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183</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67">
        <v>0</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67">
        <v>99.454000000000008</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67">
        <v>31.118000000000002</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67">
        <v>26.426000000000002</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67">
        <v>30.686999999999998</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67">
        <v>1.4259999999999999</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67">
        <v>181.45</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67">
        <v>0.11800000000000001</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4.1743300000000003</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187.685</v>
      </c>
      <c r="H26" s="286"/>
      <c r="I26" s="287">
        <f>IF(ISERROR(G26/L25),0,G26/L25)</f>
        <v>0</v>
      </c>
      <c r="J26" s="286"/>
      <c r="K26" s="286"/>
      <c r="L26" s="288"/>
      <c r="M26" s="289"/>
      <c r="N26" s="288"/>
      <c r="O26" s="123"/>
      <c r="Q26" s="123"/>
      <c r="R26" s="123"/>
      <c r="S26" s="123"/>
      <c r="T26" s="123"/>
    </row>
    <row r="27" spans="1:20" s="254" customFormat="1" ht="15" customHeight="1" thickBot="1">
      <c r="A27" s="123"/>
      <c r="B27" s="127"/>
      <c r="C27" s="253"/>
      <c r="D27" s="253"/>
      <c r="E27" s="265"/>
      <c r="F27" s="279"/>
      <c r="G27" s="290"/>
      <c r="H27" s="265"/>
      <c r="I27" s="265"/>
      <c r="J27" s="291"/>
      <c r="K27" s="265"/>
      <c r="L27" s="288"/>
      <c r="M27" s="289"/>
      <c r="N27" s="288"/>
      <c r="O27" s="123"/>
      <c r="Q27" s="123"/>
      <c r="R27" s="123"/>
      <c r="S27" s="123"/>
      <c r="T27" s="123"/>
    </row>
    <row r="28" spans="1:20" s="254" customFormat="1" ht="23.1" hidden="1" customHeight="1">
      <c r="A28" s="123"/>
      <c r="B28" s="127"/>
      <c r="C28" s="706" t="s">
        <v>204</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hidden="1" customHeight="1">
      <c r="A29" s="123"/>
      <c r="B29" s="127"/>
      <c r="C29" s="708"/>
      <c r="D29" s="709"/>
      <c r="E29" s="696"/>
      <c r="F29" s="716"/>
      <c r="G29" s="266" t="s">
        <v>205</v>
      </c>
      <c r="H29" s="294">
        <v>0</v>
      </c>
      <c r="I29" s="268">
        <v>0</v>
      </c>
      <c r="J29" s="269">
        <f>IF(ISERROR(H29/ROUND(I29,2)),0,H29/ROUND(I29,2))</f>
        <v>0</v>
      </c>
      <c r="K29" s="265"/>
      <c r="L29" s="292"/>
      <c r="M29" s="293"/>
      <c r="N29" s="292"/>
      <c r="O29" s="123"/>
      <c r="Q29" s="123"/>
      <c r="R29" s="123"/>
      <c r="S29" s="123"/>
      <c r="T29" s="123"/>
    </row>
    <row r="30" spans="1:20" s="254" customFormat="1" ht="15" hidden="1" customHeight="1" thickBot="1">
      <c r="A30" s="123"/>
      <c r="B30" s="127"/>
      <c r="C30" s="710"/>
      <c r="D30" s="711"/>
      <c r="E30" s="697"/>
      <c r="F30" s="719"/>
      <c r="G30" s="275" t="s">
        <v>207</v>
      </c>
      <c r="H30" s="294">
        <v>0</v>
      </c>
      <c r="I30" s="295">
        <v>0</v>
      </c>
      <c r="J30" s="277">
        <f>IF(ISERROR(H30/ROUND(I30,2)),0,H30/ROUND(I30,2))</f>
        <v>0</v>
      </c>
      <c r="K30" s="265"/>
      <c r="L30" s="292"/>
      <c r="M30" s="293"/>
      <c r="N30" s="292"/>
      <c r="O30" s="123"/>
      <c r="Q30" s="123"/>
      <c r="R30" s="123"/>
      <c r="S30" s="123"/>
      <c r="T30" s="123"/>
    </row>
    <row r="31" spans="1:20" s="254" customFormat="1" ht="15" hidden="1"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hidden="1" customHeight="1" thickBot="1">
      <c r="A32" s="123"/>
      <c r="B32" s="127"/>
      <c r="C32" s="253"/>
      <c r="D32" s="253"/>
      <c r="E32" s="265"/>
      <c r="F32" s="279"/>
      <c r="G32" s="285">
        <f>H29</f>
        <v>0</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customHeight="1">
      <c r="A40" s="123"/>
      <c r="B40" s="127"/>
      <c r="C40" s="706" t="s">
        <v>267</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customHeight="1">
      <c r="A41" s="123"/>
      <c r="B41" s="127"/>
      <c r="C41" s="708"/>
      <c r="D41" s="709"/>
      <c r="E41" s="696"/>
      <c r="F41" s="724"/>
      <c r="G41" s="301" t="s">
        <v>212</v>
      </c>
      <c r="H41" s="267">
        <v>1.0449999999999999</v>
      </c>
      <c r="I41" s="84">
        <v>0</v>
      </c>
      <c r="J41" s="269">
        <f>IF(ISERROR(H41/ROUND(I41,3)),0,H41/ROUND(I41,3))</f>
        <v>0</v>
      </c>
      <c r="K41" s="265"/>
      <c r="L41" s="292"/>
      <c r="M41" s="293"/>
      <c r="N41" s="292"/>
      <c r="O41" s="123"/>
      <c r="Q41" s="123"/>
      <c r="R41" s="123"/>
      <c r="S41" s="123"/>
      <c r="T41" s="123"/>
    </row>
    <row r="42" spans="1:20" s="254" customFormat="1" ht="15" customHeight="1">
      <c r="A42" s="123"/>
      <c r="B42" s="127"/>
      <c r="C42" s="708"/>
      <c r="D42" s="709"/>
      <c r="E42" s="696"/>
      <c r="F42" s="725"/>
      <c r="G42" s="303" t="s">
        <v>210</v>
      </c>
      <c r="H42" s="267">
        <v>0</v>
      </c>
      <c r="I42" s="85">
        <v>0</v>
      </c>
      <c r="J42" s="269">
        <f>IF(ISERROR(H42/ROUND(I42,3)),0,H42/ROUND(I42,3))</f>
        <v>0</v>
      </c>
      <c r="K42" s="265"/>
      <c r="L42" s="292"/>
      <c r="M42" s="293"/>
      <c r="N42" s="292"/>
      <c r="O42" s="123"/>
      <c r="Q42" s="123"/>
      <c r="R42" s="123"/>
      <c r="S42" s="123"/>
      <c r="T42" s="123"/>
    </row>
    <row r="43" spans="1:20" s="254" customFormat="1" ht="15" customHeight="1" thickBot="1">
      <c r="A43" s="123"/>
      <c r="B43" s="127"/>
      <c r="C43" s="710"/>
      <c r="D43" s="711"/>
      <c r="E43" s="697"/>
      <c r="F43" s="305"/>
      <c r="G43" s="306" t="s">
        <v>213</v>
      </c>
      <c r="H43" s="307">
        <v>1.0449999999999999</v>
      </c>
      <c r="I43" s="86">
        <v>0</v>
      </c>
      <c r="J43" s="277">
        <f>IF(ISERROR(H43/ROUND(I43,3)),0,H43/ROUND(I43,3))</f>
        <v>0</v>
      </c>
      <c r="K43" s="265"/>
      <c r="L43" s="292"/>
      <c r="M43" s="293"/>
      <c r="N43" s="292"/>
      <c r="O43" s="123"/>
      <c r="Q43" s="123"/>
      <c r="R43" s="123"/>
      <c r="S43" s="123"/>
      <c r="T43" s="123"/>
    </row>
    <row r="44" spans="1:20" s="254" customFormat="1" ht="15"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customHeight="1" thickBot="1">
      <c r="A45" s="123"/>
      <c r="B45" s="127"/>
      <c r="C45" s="253"/>
      <c r="D45" s="253"/>
      <c r="E45" s="265"/>
      <c r="F45" s="279"/>
      <c r="G45" s="285">
        <f>H41</f>
        <v>1.0449999999999999</v>
      </c>
      <c r="H45" s="286"/>
      <c r="I45" s="287">
        <f>IF(ISERROR(G45/L44),0,G45/L44)</f>
        <v>0</v>
      </c>
      <c r="J45" s="286"/>
      <c r="K45" s="286"/>
      <c r="L45" s="310"/>
      <c r="M45" s="311"/>
      <c r="N45" s="310"/>
      <c r="O45" s="123"/>
      <c r="Q45" s="123"/>
      <c r="R45" s="123"/>
      <c r="S45" s="123"/>
      <c r="T45" s="123"/>
    </row>
    <row r="46" spans="1:20" s="254" customFormat="1" ht="15" customHeight="1" thickBot="1">
      <c r="A46" s="123"/>
      <c r="B46" s="127"/>
      <c r="C46" s="253"/>
      <c r="D46" s="253"/>
      <c r="E46" s="265"/>
      <c r="F46" s="279"/>
      <c r="G46" s="312"/>
      <c r="H46" s="286"/>
      <c r="I46" s="286"/>
      <c r="J46" s="286"/>
      <c r="K46" s="286"/>
      <c r="L46" s="310"/>
      <c r="M46" s="311"/>
      <c r="N46" s="310"/>
      <c r="O46" s="123"/>
      <c r="Q46" s="123"/>
      <c r="R46" s="123"/>
      <c r="S46" s="123"/>
      <c r="T46" s="123"/>
    </row>
    <row r="47" spans="1:20" s="254" customFormat="1" ht="23.1" customHeight="1">
      <c r="A47" s="123"/>
      <c r="B47" s="127"/>
      <c r="C47" s="706" t="s">
        <v>268</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customHeight="1">
      <c r="A48" s="123"/>
      <c r="B48" s="127"/>
      <c r="C48" s="708"/>
      <c r="D48" s="709"/>
      <c r="E48" s="696"/>
      <c r="F48" s="715" t="s">
        <v>188</v>
      </c>
      <c r="G48" s="301" t="s">
        <v>189</v>
      </c>
      <c r="H48" s="267">
        <v>0</v>
      </c>
      <c r="I48" s="105">
        <v>0</v>
      </c>
      <c r="J48" s="269">
        <f>IF(ISERROR(H48/ROUND(I48,2)),0,H48/ROUND(I48,2))</f>
        <v>0</v>
      </c>
      <c r="K48" s="265"/>
      <c r="L48" s="292"/>
      <c r="M48" s="293"/>
      <c r="N48" s="292"/>
      <c r="O48" s="123"/>
      <c r="Q48" s="123"/>
      <c r="R48" s="123"/>
      <c r="S48" s="123"/>
      <c r="T48" s="123"/>
    </row>
    <row r="49" spans="1:20" s="254" customFormat="1" ht="15" customHeight="1">
      <c r="A49" s="123"/>
      <c r="B49" s="127"/>
      <c r="C49" s="708"/>
      <c r="D49" s="709"/>
      <c r="E49" s="696"/>
      <c r="F49" s="715"/>
      <c r="G49" s="301" t="s">
        <v>190</v>
      </c>
      <c r="H49" s="267">
        <v>28.705000000000002</v>
      </c>
      <c r="I49" s="105">
        <v>0</v>
      </c>
      <c r="J49" s="269">
        <f>IF(ISERROR(H49/ROUND(I49,2)),0,H49/ROUND(I49,2))</f>
        <v>0</v>
      </c>
      <c r="K49" s="265"/>
      <c r="L49" s="292"/>
      <c r="M49" s="293"/>
      <c r="N49" s="292"/>
      <c r="O49" s="123"/>
      <c r="Q49" s="123"/>
      <c r="R49" s="123"/>
      <c r="S49" s="123"/>
      <c r="T49" s="123"/>
    </row>
    <row r="50" spans="1:20" s="254" customFormat="1" ht="15" customHeight="1">
      <c r="A50" s="123"/>
      <c r="B50" s="127"/>
      <c r="C50" s="708"/>
      <c r="D50" s="709"/>
      <c r="E50" s="696"/>
      <c r="F50" s="716"/>
      <c r="G50" s="301" t="s">
        <v>191</v>
      </c>
      <c r="H50" s="267">
        <v>13.715</v>
      </c>
      <c r="I50" s="105">
        <v>0</v>
      </c>
      <c r="J50" s="269">
        <f>IF(ISERROR(H50/ROUND(I50,2)),0,H50/ROUND(I50,2))</f>
        <v>0</v>
      </c>
      <c r="K50" s="265"/>
      <c r="L50" s="292"/>
      <c r="M50" s="293"/>
      <c r="N50" s="292"/>
      <c r="O50" s="123"/>
      <c r="Q50" s="123"/>
      <c r="R50" s="123"/>
      <c r="S50" s="123"/>
      <c r="T50" s="123"/>
    </row>
    <row r="51" spans="1:20" s="254" customFormat="1" ht="15" customHeight="1">
      <c r="A51" s="123"/>
      <c r="B51" s="127"/>
      <c r="C51" s="708"/>
      <c r="D51" s="709"/>
      <c r="E51" s="696"/>
      <c r="F51" s="716"/>
      <c r="G51" s="301" t="s">
        <v>192</v>
      </c>
      <c r="H51" s="267">
        <v>7.6720000000000006</v>
      </c>
      <c r="I51" s="105">
        <v>0</v>
      </c>
      <c r="J51" s="269">
        <f>IF(ISERROR(H51/ROUND(I51,2)),0,H51/ROUND(I51,2))</f>
        <v>0</v>
      </c>
      <c r="K51" s="265"/>
      <c r="L51" s="292"/>
      <c r="M51" s="293"/>
      <c r="N51" s="292"/>
      <c r="O51" s="123"/>
      <c r="Q51" s="123"/>
      <c r="R51" s="123"/>
      <c r="S51" s="123"/>
      <c r="T51" s="123"/>
    </row>
    <row r="52" spans="1:20" s="254" customFormat="1" ht="15" customHeight="1" thickBot="1">
      <c r="A52" s="123"/>
      <c r="B52" s="127"/>
      <c r="C52" s="710"/>
      <c r="D52" s="711"/>
      <c r="E52" s="697"/>
      <c r="F52" s="716"/>
      <c r="G52" s="313" t="s">
        <v>193</v>
      </c>
      <c r="H52" s="307">
        <v>8.9610000000000003</v>
      </c>
      <c r="I52" s="11">
        <v>0</v>
      </c>
      <c r="J52" s="277">
        <f>IF(ISERROR(H52/ROUND(I52,2)),0,H52/ROUND(I52,2))</f>
        <v>0</v>
      </c>
      <c r="K52" s="265"/>
      <c r="L52" s="292"/>
      <c r="M52" s="293"/>
      <c r="N52" s="292"/>
      <c r="O52" s="123"/>
      <c r="Q52" s="123"/>
      <c r="R52" s="123"/>
      <c r="S52" s="123"/>
      <c r="T52" s="123"/>
    </row>
    <row r="53" spans="1:20" s="254" customFormat="1" ht="15"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customHeight="1" thickBot="1">
      <c r="A54" s="123"/>
      <c r="B54" s="127"/>
      <c r="C54" s="253"/>
      <c r="D54" s="253"/>
      <c r="E54" s="265"/>
      <c r="F54" s="279"/>
      <c r="G54" s="285">
        <f>SUM(H48:H52)</f>
        <v>59.052999999999997</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row>
    <row r="58" spans="1:20"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row>
    <row r="59" spans="1:20"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row>
    <row r="60" spans="1:20"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row>
    <row r="61" spans="1:20" s="254" customFormat="1" ht="15" hidden="1"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4</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186</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275</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247.78300000000002</v>
      </c>
      <c r="I74" s="292"/>
      <c r="J74" s="330">
        <f>IFERROR(H74/J73,0)</f>
        <v>0</v>
      </c>
      <c r="K74" s="732" t="s">
        <v>228</v>
      </c>
      <c r="L74" s="733"/>
      <c r="M74" s="128"/>
      <c r="N74" s="123"/>
      <c r="O74" s="123"/>
      <c r="Q74" s="123"/>
      <c r="R74" s="123"/>
      <c r="S74" s="123"/>
      <c r="T74" s="123"/>
    </row>
    <row r="75" spans="1:20" s="254" customFormat="1" ht="15"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customHeight="1">
      <c r="A77" s="123"/>
      <c r="B77" s="703" t="s">
        <v>263</v>
      </c>
      <c r="C77" s="704"/>
      <c r="D77" s="704"/>
      <c r="E77" s="704"/>
      <c r="F77" s="704"/>
      <c r="G77" s="704"/>
      <c r="H77" s="704"/>
      <c r="I77" s="704"/>
      <c r="J77" s="704"/>
      <c r="K77" s="704"/>
      <c r="L77" s="704"/>
      <c r="M77" s="705"/>
      <c r="N77" s="260"/>
      <c r="O77" s="123"/>
      <c r="Q77" s="123"/>
      <c r="R77" s="123"/>
      <c r="S77" s="123"/>
      <c r="T77" s="123"/>
    </row>
    <row r="78" spans="1:20" ht="15" customHeight="1" thickBot="1">
      <c r="B78" s="127"/>
      <c r="M78" s="128"/>
    </row>
    <row r="79" spans="1:20" ht="15" customHeight="1" thickBot="1">
      <c r="B79" s="127"/>
      <c r="G79" s="331" t="s">
        <v>230</v>
      </c>
      <c r="H79" s="12">
        <v>22191.98</v>
      </c>
      <c r="M79" s="128"/>
    </row>
    <row r="80" spans="1:20" ht="15"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821" t="s">
        <v>241</v>
      </c>
      <c r="H100" s="822"/>
      <c r="I100" s="823"/>
      <c r="J100" s="22">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352" t="s">
        <v>205</v>
      </c>
      <c r="J104" s="353" t="s">
        <v>209</v>
      </c>
      <c r="K104" s="353" t="s">
        <v>245</v>
      </c>
      <c r="L104" s="428" t="s">
        <v>246</v>
      </c>
      <c r="M104" s="826" t="s">
        <v>215</v>
      </c>
      <c r="N104" s="827"/>
      <c r="O104" s="353" t="str">
        <f>IF(G58=0,"Autre mode",G58)</f>
        <v>Autre mode</v>
      </c>
      <c r="P104" s="354" t="s">
        <v>247</v>
      </c>
      <c r="Q104" s="351" t="s">
        <v>166</v>
      </c>
    </row>
    <row r="105" spans="2:21" ht="15" customHeight="1">
      <c r="B105" s="742" t="s">
        <v>36</v>
      </c>
      <c r="C105" s="743"/>
      <c r="D105" s="743"/>
      <c r="E105" s="743"/>
      <c r="F105" s="743"/>
      <c r="G105" s="78">
        <v>0</v>
      </c>
      <c r="H105" s="355">
        <f>$L$25</f>
        <v>0</v>
      </c>
      <c r="I105" s="356">
        <f>$L$31</f>
        <v>0</v>
      </c>
      <c r="J105" s="357">
        <f>$L$37</f>
        <v>0</v>
      </c>
      <c r="K105" s="357">
        <f>IFERROR((H42/H41)*J41+J42,0)</f>
        <v>0</v>
      </c>
      <c r="L105" s="431">
        <f>IFERROR((H43/H41)*J41+J43,0)</f>
        <v>0</v>
      </c>
      <c r="M105" s="828">
        <f>$L$53</f>
        <v>0</v>
      </c>
      <c r="N105" s="829"/>
      <c r="O105" s="358">
        <f>$L$59</f>
        <v>0</v>
      </c>
      <c r="P105" s="359">
        <v>1</v>
      </c>
      <c r="Q105" s="23">
        <f>(G105*(H105+I105+J105+K105+L105+M105+O105))</f>
        <v>0</v>
      </c>
      <c r="T105" s="327"/>
      <c r="U105" s="327"/>
    </row>
    <row r="106" spans="2:21" ht="15" customHeight="1">
      <c r="B106" s="746" t="s">
        <v>248</v>
      </c>
      <c r="C106" s="747"/>
      <c r="D106" s="747"/>
      <c r="E106" s="747"/>
      <c r="F106" s="747"/>
      <c r="G106" s="79">
        <v>0</v>
      </c>
      <c r="H106" s="360">
        <f>H105*$P106</f>
        <v>0</v>
      </c>
      <c r="I106" s="361">
        <f>I105*$P106</f>
        <v>0</v>
      </c>
      <c r="J106" s="361">
        <f>J105*$P106</f>
        <v>0</v>
      </c>
      <c r="K106" s="361">
        <f>K105*$P106</f>
        <v>0</v>
      </c>
      <c r="L106" s="360">
        <f>L105*$P106</f>
        <v>0</v>
      </c>
      <c r="M106" s="824">
        <f>M105*P106</f>
        <v>0</v>
      </c>
      <c r="N106" s="825"/>
      <c r="O106" s="361">
        <f t="shared" ref="O106" si="0">O105*$P106</f>
        <v>0</v>
      </c>
      <c r="P106" s="362">
        <f>H90</f>
        <v>0</v>
      </c>
      <c r="Q106" s="23">
        <f t="shared" ref="Q106:Q111" si="1">(G106*(H106+I106+J106+K106+L106+M106+O106))</f>
        <v>0</v>
      </c>
      <c r="T106" s="327"/>
      <c r="U106" s="327"/>
    </row>
    <row r="107" spans="2:21" ht="15" customHeight="1">
      <c r="B107" s="726" t="s">
        <v>38</v>
      </c>
      <c r="C107" s="727"/>
      <c r="D107" s="727"/>
      <c r="E107" s="727"/>
      <c r="F107" s="727"/>
      <c r="G107" s="79">
        <v>0</v>
      </c>
      <c r="H107" s="360">
        <f>H105+H106</f>
        <v>0</v>
      </c>
      <c r="I107" s="361">
        <f t="shared" ref="I107:J107" si="2">I105+I106</f>
        <v>0</v>
      </c>
      <c r="J107" s="363">
        <f t="shared" si="2"/>
        <v>0</v>
      </c>
      <c r="K107" s="363">
        <f>K105+K106</f>
        <v>0</v>
      </c>
      <c r="L107" s="368">
        <f>L105+L106</f>
        <v>0</v>
      </c>
      <c r="M107" s="824">
        <f>M105+M106</f>
        <v>0</v>
      </c>
      <c r="N107" s="825"/>
      <c r="O107" s="361">
        <f t="shared" ref="O107" si="3">O105+O106</f>
        <v>0</v>
      </c>
      <c r="P107" s="364">
        <v>1</v>
      </c>
      <c r="Q107" s="23">
        <f t="shared" si="1"/>
        <v>0</v>
      </c>
      <c r="T107" s="327"/>
      <c r="U107" s="327"/>
    </row>
    <row r="108" spans="2:21" ht="15" customHeight="1">
      <c r="B108" s="726" t="s">
        <v>39</v>
      </c>
      <c r="C108" s="727"/>
      <c r="D108" s="727"/>
      <c r="E108" s="727"/>
      <c r="F108" s="727"/>
      <c r="G108" s="79">
        <v>0</v>
      </c>
      <c r="H108" s="360">
        <f t="shared" ref="H108" si="4">$L$25</f>
        <v>0</v>
      </c>
      <c r="I108" s="365">
        <f t="shared" ref="I108" si="5">$L$31</f>
        <v>0</v>
      </c>
      <c r="J108" s="366"/>
      <c r="K108" s="366"/>
      <c r="L108" s="457"/>
      <c r="M108" s="830">
        <f t="shared" ref="M108" si="6">$L$53</f>
        <v>0</v>
      </c>
      <c r="N108" s="825"/>
      <c r="O108" s="367">
        <f>O105</f>
        <v>0</v>
      </c>
      <c r="P108" s="364">
        <v>1</v>
      </c>
      <c r="Q108" s="23">
        <f t="shared" si="1"/>
        <v>0</v>
      </c>
      <c r="T108" s="327"/>
      <c r="U108" s="327"/>
    </row>
    <row r="109" spans="2:21" ht="15" customHeight="1">
      <c r="B109" s="726" t="s">
        <v>40</v>
      </c>
      <c r="C109" s="727"/>
      <c r="D109" s="727"/>
      <c r="E109" s="727"/>
      <c r="F109" s="727"/>
      <c r="G109" s="79">
        <v>0</v>
      </c>
      <c r="H109" s="360">
        <f>H105*$P109</f>
        <v>0</v>
      </c>
      <c r="I109" s="361">
        <f>I105*$P109</f>
        <v>0</v>
      </c>
      <c r="J109" s="361">
        <f>J105*1</f>
        <v>0</v>
      </c>
      <c r="K109" s="361">
        <f>K105*1</f>
        <v>0</v>
      </c>
      <c r="L109" s="360">
        <f>L105*1</f>
        <v>0</v>
      </c>
      <c r="M109" s="824">
        <f>M105*P109</f>
        <v>0</v>
      </c>
      <c r="N109" s="825"/>
      <c r="O109" s="361">
        <f>O105*$P109</f>
        <v>0</v>
      </c>
      <c r="P109" s="364">
        <v>0.13</v>
      </c>
      <c r="Q109" s="23">
        <f t="shared" si="1"/>
        <v>0</v>
      </c>
      <c r="T109" s="327"/>
      <c r="U109" s="327"/>
    </row>
    <row r="110" spans="2:21" ht="15" customHeight="1">
      <c r="B110" s="750" t="s">
        <v>249</v>
      </c>
      <c r="C110" s="751"/>
      <c r="D110" s="751"/>
      <c r="E110" s="751"/>
      <c r="F110" s="751"/>
      <c r="G110" s="24">
        <v>0</v>
      </c>
      <c r="H110" s="368">
        <f>H107</f>
        <v>0</v>
      </c>
      <c r="I110" s="363">
        <f t="shared" ref="I110:L110" si="7">I107</f>
        <v>0</v>
      </c>
      <c r="J110" s="363">
        <f t="shared" si="7"/>
        <v>0</v>
      </c>
      <c r="K110" s="363">
        <f t="shared" si="7"/>
        <v>0</v>
      </c>
      <c r="L110" s="368">
        <f t="shared" si="7"/>
        <v>0</v>
      </c>
      <c r="M110" s="831">
        <f>M107</f>
        <v>0</v>
      </c>
      <c r="N110" s="832"/>
      <c r="O110" s="363">
        <f t="shared" ref="O110" si="8">O107</f>
        <v>0</v>
      </c>
      <c r="P110" s="369"/>
      <c r="Q110" s="23">
        <f t="shared" si="1"/>
        <v>0</v>
      </c>
      <c r="T110" s="327"/>
      <c r="U110" s="327"/>
    </row>
    <row r="111" spans="2:21" ht="15" customHeight="1" thickBot="1">
      <c r="B111" s="754" t="s">
        <v>240</v>
      </c>
      <c r="C111" s="755"/>
      <c r="D111" s="755"/>
      <c r="E111" s="755"/>
      <c r="F111" s="755"/>
      <c r="G111" s="80">
        <v>0</v>
      </c>
      <c r="H111" s="370">
        <f>H107</f>
        <v>0</v>
      </c>
      <c r="I111" s="371">
        <f t="shared" ref="I111:L111" si="9">I107</f>
        <v>0</v>
      </c>
      <c r="J111" s="371">
        <f t="shared" si="9"/>
        <v>0</v>
      </c>
      <c r="K111" s="371">
        <f t="shared" si="9"/>
        <v>0</v>
      </c>
      <c r="L111" s="370">
        <f t="shared" si="9"/>
        <v>0</v>
      </c>
      <c r="M111" s="833">
        <f>M107</f>
        <v>0</v>
      </c>
      <c r="N111" s="834"/>
      <c r="O111" s="371">
        <f t="shared" ref="O111" si="10">O107</f>
        <v>0</v>
      </c>
      <c r="P111" s="372"/>
      <c r="Q111" s="23">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15" customHeight="1" thickBot="1">
      <c r="F115" s="265"/>
      <c r="G115" s="279"/>
      <c r="H115" s="377" t="s">
        <v>244</v>
      </c>
      <c r="I115" s="378" t="s">
        <v>205</v>
      </c>
      <c r="J115" s="379" t="s">
        <v>209</v>
      </c>
      <c r="K115" s="353" t="s">
        <v>245</v>
      </c>
      <c r="L115" s="428" t="s">
        <v>246</v>
      </c>
      <c r="M115" s="835" t="s">
        <v>215</v>
      </c>
      <c r="N115" s="836"/>
      <c r="O115" s="380" t="str">
        <f>O104</f>
        <v>Autre mode</v>
      </c>
      <c r="P115" s="381"/>
    </row>
    <row r="116" spans="2:17" ht="15" customHeight="1">
      <c r="B116" s="762" t="s">
        <v>251</v>
      </c>
      <c r="C116" s="763"/>
      <c r="D116" s="763"/>
      <c r="E116" s="763"/>
      <c r="F116" s="763"/>
      <c r="G116" s="25"/>
      <c r="H116" s="382">
        <f t="shared" ref="H116:M116" si="11">IFERROR(($J$100/$H$128)*H123,0)</f>
        <v>0</v>
      </c>
      <c r="I116" s="383">
        <f t="shared" si="11"/>
        <v>0</v>
      </c>
      <c r="J116" s="383">
        <f t="shared" si="11"/>
        <v>0</v>
      </c>
      <c r="K116" s="384">
        <f t="shared" si="11"/>
        <v>0</v>
      </c>
      <c r="L116" s="458">
        <f t="shared" si="11"/>
        <v>0</v>
      </c>
      <c r="M116" s="837">
        <f t="shared" si="11"/>
        <v>0</v>
      </c>
      <c r="N116" s="837"/>
      <c r="O116" s="385">
        <f>IFERROR(($J$100/$H$128)*O123,0)</f>
        <v>0</v>
      </c>
      <c r="P116" s="386"/>
    </row>
    <row r="117" spans="2:17" ht="15" customHeight="1">
      <c r="B117" s="765" t="s">
        <v>252</v>
      </c>
      <c r="C117" s="766"/>
      <c r="D117" s="766"/>
      <c r="E117" s="766"/>
      <c r="F117" s="766"/>
      <c r="G117" s="387"/>
      <c r="H117" s="388">
        <f>SUMPRODUCT($G$105:$G$111,H105:H111)</f>
        <v>0</v>
      </c>
      <c r="I117" s="389">
        <f t="shared" ref="I117:M117" si="12">SUMPRODUCT($G$105:$G$111,I105:I111)</f>
        <v>0</v>
      </c>
      <c r="J117" s="389">
        <f t="shared" si="12"/>
        <v>0</v>
      </c>
      <c r="K117" s="389">
        <f>SUMPRODUCT($G$105:$G$111,K105:K111)</f>
        <v>0</v>
      </c>
      <c r="L117" s="448">
        <f>SUMPRODUCT($G$105:$G$111,L105:L111)</f>
        <v>0</v>
      </c>
      <c r="M117" s="838">
        <f t="shared" si="12"/>
        <v>0</v>
      </c>
      <c r="N117" s="838"/>
      <c r="O117" s="390">
        <f t="shared" ref="O117" si="13">SUMPRODUCT($G$105:$G$111,O105:O111)</f>
        <v>0</v>
      </c>
      <c r="P117" s="391"/>
    </row>
    <row r="118" spans="2:17" ht="15" customHeight="1">
      <c r="B118" s="765" t="s">
        <v>253</v>
      </c>
      <c r="C118" s="766"/>
      <c r="D118" s="766"/>
      <c r="E118" s="766"/>
      <c r="F118" s="766"/>
      <c r="G118" s="26">
        <v>0</v>
      </c>
      <c r="H118" s="388">
        <f t="shared" ref="H118:M118" si="14">(H116+H117)*$G$118</f>
        <v>0</v>
      </c>
      <c r="I118" s="389">
        <f t="shared" si="14"/>
        <v>0</v>
      </c>
      <c r="J118" s="389">
        <f t="shared" si="14"/>
        <v>0</v>
      </c>
      <c r="K118" s="389">
        <f t="shared" si="14"/>
        <v>0</v>
      </c>
      <c r="L118" s="448">
        <f t="shared" si="14"/>
        <v>0</v>
      </c>
      <c r="M118" s="838">
        <f t="shared" si="14"/>
        <v>0</v>
      </c>
      <c r="N118" s="838"/>
      <c r="O118" s="390">
        <f>(O116+O117)*$G$118</f>
        <v>0</v>
      </c>
      <c r="P118" s="391"/>
    </row>
    <row r="119" spans="2:17" ht="15" customHeight="1">
      <c r="B119" s="765" t="s">
        <v>254</v>
      </c>
      <c r="C119" s="766"/>
      <c r="D119" s="766"/>
      <c r="E119" s="766"/>
      <c r="F119" s="766"/>
      <c r="G119" s="392"/>
      <c r="H119" s="388">
        <f>H116+H117+H118</f>
        <v>0</v>
      </c>
      <c r="I119" s="389">
        <f t="shared" ref="I119:O119" si="15">I116+I117+I118</f>
        <v>0</v>
      </c>
      <c r="J119" s="389">
        <f t="shared" si="15"/>
        <v>0</v>
      </c>
      <c r="K119" s="389">
        <f>K116+K117+K118</f>
        <v>0</v>
      </c>
      <c r="L119" s="448">
        <f>L116+L117+L118</f>
        <v>0</v>
      </c>
      <c r="M119" s="838">
        <f t="shared" si="15"/>
        <v>0</v>
      </c>
      <c r="N119" s="838"/>
      <c r="O119" s="390">
        <f t="shared" si="15"/>
        <v>0</v>
      </c>
      <c r="P119" s="391"/>
    </row>
    <row r="120" spans="2:17" ht="15" customHeight="1">
      <c r="B120" s="765" t="s">
        <v>255</v>
      </c>
      <c r="C120" s="766"/>
      <c r="D120" s="766"/>
      <c r="E120" s="766"/>
      <c r="F120" s="766"/>
      <c r="G120" s="27">
        <v>0</v>
      </c>
      <c r="H120" s="388">
        <f>H119*G120</f>
        <v>0</v>
      </c>
      <c r="I120" s="389">
        <f>I119*G120</f>
        <v>0</v>
      </c>
      <c r="J120" s="389">
        <f>J119*G120</f>
        <v>0</v>
      </c>
      <c r="K120" s="393">
        <f>K119*G120</f>
        <v>0</v>
      </c>
      <c r="L120" s="459">
        <f>L119*G120</f>
        <v>0</v>
      </c>
      <c r="M120" s="838">
        <f>+M119*G120</f>
        <v>0</v>
      </c>
      <c r="N120" s="838"/>
      <c r="O120" s="394">
        <f>+O119*G120</f>
        <v>0</v>
      </c>
      <c r="P120" s="391"/>
    </row>
    <row r="121" spans="2:17" ht="15" customHeight="1">
      <c r="B121" s="765" t="s">
        <v>166</v>
      </c>
      <c r="C121" s="766"/>
      <c r="D121" s="766"/>
      <c r="E121" s="766"/>
      <c r="F121" s="766"/>
      <c r="G121" s="395"/>
      <c r="H121" s="388">
        <f t="shared" ref="H121:M121" si="16">SUM(H119:H120)</f>
        <v>0</v>
      </c>
      <c r="I121" s="389">
        <f t="shared" si="16"/>
        <v>0</v>
      </c>
      <c r="J121" s="389">
        <f t="shared" si="16"/>
        <v>0</v>
      </c>
      <c r="K121" s="393">
        <f t="shared" si="16"/>
        <v>0</v>
      </c>
      <c r="L121" s="459">
        <f t="shared" si="16"/>
        <v>0</v>
      </c>
      <c r="M121" s="838">
        <f t="shared" si="16"/>
        <v>0</v>
      </c>
      <c r="N121" s="838"/>
      <c r="O121" s="394">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397">
        <f t="shared" si="18"/>
        <v>0</v>
      </c>
      <c r="J122" s="397">
        <f t="shared" si="18"/>
        <v>0</v>
      </c>
      <c r="K122" s="397">
        <f t="shared" si="18"/>
        <v>0</v>
      </c>
      <c r="L122" s="453">
        <f t="shared" si="18"/>
        <v>0</v>
      </c>
      <c r="M122" s="839">
        <f t="shared" si="18"/>
        <v>0</v>
      </c>
      <c r="N122" s="839"/>
      <c r="O122" s="398">
        <f>IFERROR((O110/SUM($H$110:$O$110))*$G$122,0)</f>
        <v>0</v>
      </c>
      <c r="P122" s="399"/>
    </row>
    <row r="123" spans="2:17" ht="15" customHeight="1">
      <c r="B123" s="771" t="s">
        <v>257</v>
      </c>
      <c r="C123" s="772"/>
      <c r="D123" s="772"/>
      <c r="E123" s="772"/>
      <c r="F123" s="772"/>
      <c r="G123" s="773"/>
      <c r="H123" s="60">
        <f>G26</f>
        <v>187.685</v>
      </c>
      <c r="I123" s="106">
        <f>G32</f>
        <v>0</v>
      </c>
      <c r="J123" s="106">
        <f>G38</f>
        <v>0</v>
      </c>
      <c r="K123" s="106">
        <f>H42</f>
        <v>0</v>
      </c>
      <c r="L123" s="109">
        <f>H43</f>
        <v>1.0449999999999999</v>
      </c>
      <c r="M123" s="840">
        <f>G54</f>
        <v>59.052999999999997</v>
      </c>
      <c r="N123" s="841"/>
      <c r="O123" s="106">
        <f>G60</f>
        <v>0</v>
      </c>
    </row>
    <row r="124" spans="2:17" ht="15" customHeight="1">
      <c r="B124" s="775" t="s">
        <v>258</v>
      </c>
      <c r="C124" s="776"/>
      <c r="D124" s="776"/>
      <c r="E124" s="776"/>
      <c r="F124" s="776"/>
      <c r="G124" s="777"/>
      <c r="H124" s="29">
        <f t="shared" ref="H124:M124" si="19">SUM(H121:H122)</f>
        <v>0</v>
      </c>
      <c r="I124" s="107">
        <f t="shared" si="19"/>
        <v>0</v>
      </c>
      <c r="J124" s="107">
        <f t="shared" si="19"/>
        <v>0</v>
      </c>
      <c r="K124" s="99">
        <f t="shared" si="19"/>
        <v>0</v>
      </c>
      <c r="L124" s="30">
        <f t="shared" si="19"/>
        <v>0</v>
      </c>
      <c r="M124" s="842">
        <f t="shared" si="19"/>
        <v>0</v>
      </c>
      <c r="N124" s="843"/>
      <c r="O124" s="107">
        <f>O121+O122</f>
        <v>0</v>
      </c>
    </row>
    <row r="125" spans="2:17" ht="15" customHeight="1" thickBot="1">
      <c r="B125" s="779" t="s">
        <v>259</v>
      </c>
      <c r="C125" s="780"/>
      <c r="D125" s="780"/>
      <c r="E125" s="780"/>
      <c r="F125" s="780"/>
      <c r="G125" s="781"/>
      <c r="H125" s="32">
        <f t="shared" ref="H125:M125" si="20">IF(ISERROR(H124/H123),0,H124/H123)</f>
        <v>0</v>
      </c>
      <c r="I125" s="108">
        <f t="shared" si="20"/>
        <v>0</v>
      </c>
      <c r="J125" s="108">
        <f t="shared" si="20"/>
        <v>0</v>
      </c>
      <c r="K125" s="100">
        <f t="shared" si="20"/>
        <v>0</v>
      </c>
      <c r="L125" s="33">
        <f t="shared" si="20"/>
        <v>0</v>
      </c>
      <c r="M125" s="844">
        <f t="shared" si="20"/>
        <v>0</v>
      </c>
      <c r="N125" s="845"/>
      <c r="O125" s="108">
        <f>IFERROR(O124/O123,0)</f>
        <v>0</v>
      </c>
    </row>
    <row r="127" spans="2:17" ht="15" customHeight="1" thickBot="1"/>
    <row r="128" spans="2:17" ht="15" customHeight="1" thickBot="1">
      <c r="B128" s="676" t="s">
        <v>260</v>
      </c>
      <c r="C128" s="786"/>
      <c r="D128" s="786"/>
      <c r="E128" s="786"/>
      <c r="F128" s="786"/>
      <c r="G128" s="677"/>
      <c r="H128" s="35">
        <f>H74</f>
        <v>247.78300000000002</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hidden="1"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c r="M136" s="288"/>
      <c r="N136" s="288"/>
      <c r="O136" s="288"/>
      <c r="P136" s="403"/>
    </row>
    <row r="137" spans="2:17" ht="15" customHeight="1" thickBot="1">
      <c r="F137" s="265"/>
    </row>
    <row r="138" spans="2:17" ht="15" customHeight="1" thickBot="1">
      <c r="B138" s="783" t="s">
        <v>261</v>
      </c>
      <c r="C138" s="784"/>
      <c r="D138" s="784"/>
      <c r="E138" s="784"/>
      <c r="F138" s="784"/>
      <c r="G138" s="785"/>
      <c r="H138" s="36">
        <f>H129</f>
        <v>0</v>
      </c>
    </row>
    <row r="139" spans="2:17" ht="15" customHeight="1" thickBot="1">
      <c r="B139" s="783" t="s">
        <v>263</v>
      </c>
      <c r="C139" s="784"/>
      <c r="D139" s="784"/>
      <c r="E139" s="784"/>
      <c r="F139" s="784"/>
      <c r="G139" s="785"/>
      <c r="H139" s="36">
        <f>H79</f>
        <v>22191.98</v>
      </c>
    </row>
    <row r="140" spans="2:17" ht="15" customHeight="1" thickBot="1">
      <c r="B140" s="783" t="s">
        <v>174</v>
      </c>
      <c r="C140" s="784"/>
      <c r="D140" s="784"/>
      <c r="E140" s="784"/>
      <c r="F140" s="784"/>
      <c r="G140" s="785"/>
      <c r="H140" s="36">
        <f>H138+H139</f>
        <v>22191.98</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B140:G140"/>
    <mergeCell ref="B128:G128"/>
    <mergeCell ref="B129:G129"/>
    <mergeCell ref="B130:G130"/>
    <mergeCell ref="B135:M135"/>
    <mergeCell ref="B138:G138"/>
    <mergeCell ref="B139:G139"/>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disablePrompts="1" count="1">
    <dataValidation allowBlank="1" showInputMessage="1" showErrorMessage="1" prompt="Inscrire le taux en valeur d'aujourd'hui dans le cas des contrats pluriannuels" sqref="G110 G122" xr:uid="{3F4413D3-15F5-49B7-98E4-BA96B8F6341A}"/>
  </dataValidations>
  <pageMargins left="0.7" right="0.7" top="0.75" bottom="0.75" header="0.3" footer="0.3"/>
  <pageSetup orientation="portrait"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BF69F-AF59-4013-B40F-6AB96BE647AE}">
  <sheetPr>
    <tabColor rgb="FFFFC000"/>
  </sheetPr>
  <dimension ref="A2:U158"/>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row>
    <row r="3" spans="1:20" s="255" customFormat="1" ht="30" customHeight="1">
      <c r="C3" s="253"/>
      <c r="D3" s="253"/>
      <c r="F3" s="680" t="s">
        <v>151</v>
      </c>
      <c r="G3" s="680"/>
      <c r="H3" s="680"/>
      <c r="I3" s="680"/>
      <c r="J3" s="680"/>
      <c r="P3" s="256"/>
    </row>
    <row r="4" spans="1:20" ht="15" customHeight="1" thickBot="1">
      <c r="P4" s="257" t="s">
        <v>178</v>
      </c>
    </row>
    <row r="5" spans="1:20" ht="15" customHeight="1">
      <c r="F5" s="482" t="s">
        <v>152</v>
      </c>
      <c r="G5" s="483" t="s">
        <v>307</v>
      </c>
      <c r="I5" s="484" t="s">
        <v>154</v>
      </c>
      <c r="J5" s="485" t="s">
        <v>75</v>
      </c>
      <c r="P5" s="258">
        <v>2.8300000000000001E-3</v>
      </c>
    </row>
    <row r="6" spans="1:20" ht="15" customHeight="1">
      <c r="F6" s="219" t="s">
        <v>107</v>
      </c>
      <c r="G6" s="220">
        <v>2023</v>
      </c>
      <c r="I6" s="221" t="s">
        <v>156</v>
      </c>
      <c r="J6" s="222"/>
      <c r="P6" s="258">
        <v>5.6600000000000001E-3</v>
      </c>
    </row>
    <row r="7" spans="1:20" ht="15" customHeight="1">
      <c r="F7" s="219" t="s">
        <v>105</v>
      </c>
      <c r="G7" s="220" t="s">
        <v>62</v>
      </c>
      <c r="I7" s="223" t="s">
        <v>157</v>
      </c>
      <c r="J7" s="224" t="s">
        <v>75</v>
      </c>
      <c r="P7" s="2">
        <v>1.1310000000000001E-2</v>
      </c>
    </row>
    <row r="8" spans="1:20" ht="15" customHeight="1">
      <c r="F8" s="681" t="s">
        <v>158</v>
      </c>
      <c r="G8" s="683" t="s">
        <v>308</v>
      </c>
      <c r="I8" s="221" t="s">
        <v>160</v>
      </c>
      <c r="J8" s="222"/>
      <c r="P8" s="2">
        <v>1.414E-2</v>
      </c>
    </row>
    <row r="9" spans="1:20" ht="15" customHeight="1" thickBot="1">
      <c r="F9" s="682"/>
      <c r="G9" s="684"/>
      <c r="I9" s="486" t="s">
        <v>161</v>
      </c>
      <c r="J9" s="427" t="s">
        <v>125</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183</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67">
        <v>0</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67">
        <v>67.474000000000004</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67">
        <v>80.132000000000005</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67">
        <v>57.731000000000002</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67">
        <v>29.231000000000002</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67">
        <v>54.154000000000003</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67">
        <v>90.873999999999995</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67">
        <v>0</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1.2554100000000001</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234.56799999999998</v>
      </c>
      <c r="H26" s="286"/>
      <c r="I26" s="287">
        <f>IF(ISERROR(G26/L25),0,G26/L25)</f>
        <v>0</v>
      </c>
      <c r="J26" s="286"/>
      <c r="K26" s="286"/>
      <c r="L26" s="288"/>
      <c r="M26" s="289"/>
      <c r="N26" s="288"/>
      <c r="O26" s="123"/>
      <c r="Q26" s="123"/>
      <c r="R26" s="123"/>
      <c r="S26" s="123"/>
      <c r="T26" s="123"/>
    </row>
    <row r="27" spans="1:20" s="254" customFormat="1" ht="15" customHeight="1" thickBot="1">
      <c r="A27" s="123"/>
      <c r="B27" s="127"/>
      <c r="C27" s="253"/>
      <c r="D27" s="253"/>
      <c r="E27" s="265"/>
      <c r="F27" s="279"/>
      <c r="G27" s="290"/>
      <c r="H27" s="265"/>
      <c r="I27" s="265"/>
      <c r="J27" s="291"/>
      <c r="K27" s="265"/>
      <c r="L27" s="288"/>
      <c r="M27" s="289"/>
      <c r="N27" s="288"/>
      <c r="O27" s="123"/>
      <c r="Q27" s="123"/>
      <c r="R27" s="123"/>
      <c r="S27" s="123"/>
      <c r="T27" s="123"/>
    </row>
    <row r="28" spans="1:20" s="254" customFormat="1" ht="23.1" hidden="1" customHeight="1">
      <c r="A28" s="123"/>
      <c r="B28" s="127"/>
      <c r="C28" s="706" t="s">
        <v>204</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hidden="1" customHeight="1">
      <c r="A29" s="123"/>
      <c r="B29" s="127"/>
      <c r="C29" s="708"/>
      <c r="D29" s="709"/>
      <c r="E29" s="696"/>
      <c r="F29" s="716"/>
      <c r="G29" s="266" t="s">
        <v>205</v>
      </c>
      <c r="H29" s="294">
        <v>0</v>
      </c>
      <c r="I29" s="268">
        <v>0</v>
      </c>
      <c r="J29" s="269">
        <f>IF(ISERROR(H29/ROUND(I29,2)),0,H29/ROUND(I29,2))</f>
        <v>0</v>
      </c>
      <c r="K29" s="265"/>
      <c r="L29" s="292"/>
      <c r="M29" s="293"/>
      <c r="N29" s="292"/>
      <c r="O29" s="123"/>
      <c r="Q29" s="123"/>
      <c r="R29" s="123"/>
      <c r="S29" s="123"/>
      <c r="T29" s="123"/>
    </row>
    <row r="30" spans="1:20" s="254" customFormat="1" ht="15" hidden="1" customHeight="1" thickBot="1">
      <c r="A30" s="123"/>
      <c r="B30" s="127"/>
      <c r="C30" s="710"/>
      <c r="D30" s="711"/>
      <c r="E30" s="697"/>
      <c r="F30" s="719"/>
      <c r="G30" s="275" t="s">
        <v>207</v>
      </c>
      <c r="H30" s="294">
        <v>0</v>
      </c>
      <c r="I30" s="295">
        <v>0</v>
      </c>
      <c r="J30" s="277">
        <f>IF(ISERROR(H30/ROUND(I30,2)),0,H30/ROUND(I30,2))</f>
        <v>0</v>
      </c>
      <c r="K30" s="265"/>
      <c r="L30" s="292"/>
      <c r="M30" s="293"/>
      <c r="N30" s="292"/>
      <c r="O30" s="123"/>
      <c r="Q30" s="123"/>
      <c r="R30" s="123"/>
      <c r="S30" s="123"/>
      <c r="T30" s="123"/>
    </row>
    <row r="31" spans="1:20" s="254" customFormat="1" ht="15" hidden="1"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hidden="1" customHeight="1" thickBot="1">
      <c r="A32" s="123"/>
      <c r="B32" s="127"/>
      <c r="C32" s="253"/>
      <c r="D32" s="253"/>
      <c r="E32" s="265"/>
      <c r="F32" s="279"/>
      <c r="G32" s="285">
        <f>H29</f>
        <v>0</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customHeight="1">
      <c r="A40" s="123"/>
      <c r="B40" s="127"/>
      <c r="C40" s="706" t="s">
        <v>267</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customHeight="1">
      <c r="A41" s="123"/>
      <c r="B41" s="127"/>
      <c r="C41" s="708"/>
      <c r="D41" s="709"/>
      <c r="E41" s="696"/>
      <c r="F41" s="724"/>
      <c r="G41" s="301" t="s">
        <v>212</v>
      </c>
      <c r="H41" s="267">
        <v>1.0109999999999999</v>
      </c>
      <c r="I41" s="84">
        <v>0</v>
      </c>
      <c r="J41" s="269">
        <f>IF(ISERROR(H41/ROUND(I41,3)),0,H41/ROUND(I41,3))</f>
        <v>0</v>
      </c>
      <c r="K41" s="265"/>
      <c r="L41" s="292"/>
      <c r="M41" s="293"/>
      <c r="N41" s="292"/>
      <c r="O41" s="123"/>
      <c r="Q41" s="123"/>
      <c r="R41" s="123"/>
      <c r="S41" s="123"/>
      <c r="T41" s="123"/>
    </row>
    <row r="42" spans="1:20" s="254" customFormat="1" ht="15" customHeight="1">
      <c r="A42" s="123"/>
      <c r="B42" s="127"/>
      <c r="C42" s="708"/>
      <c r="D42" s="709"/>
      <c r="E42" s="696"/>
      <c r="F42" s="725"/>
      <c r="G42" s="303" t="s">
        <v>210</v>
      </c>
      <c r="H42" s="267">
        <v>0</v>
      </c>
      <c r="I42" s="85">
        <v>0</v>
      </c>
      <c r="J42" s="269">
        <f>IF(ISERROR(H42/ROUND(I42,3)),0,H42/ROUND(I42,3))</f>
        <v>0</v>
      </c>
      <c r="K42" s="265"/>
      <c r="L42" s="292"/>
      <c r="M42" s="293"/>
      <c r="N42" s="292"/>
      <c r="O42" s="123"/>
      <c r="Q42" s="123"/>
      <c r="R42" s="123"/>
      <c r="S42" s="123"/>
      <c r="T42" s="123"/>
    </row>
    <row r="43" spans="1:20" s="254" customFormat="1" ht="15" customHeight="1" thickBot="1">
      <c r="A43" s="123"/>
      <c r="B43" s="127"/>
      <c r="C43" s="710"/>
      <c r="D43" s="711"/>
      <c r="E43" s="697"/>
      <c r="F43" s="305"/>
      <c r="G43" s="306" t="s">
        <v>213</v>
      </c>
      <c r="H43" s="307">
        <v>1.0109999999999999</v>
      </c>
      <c r="I43" s="86">
        <v>0</v>
      </c>
      <c r="J43" s="277">
        <f>IF(ISERROR(H43/ROUND(I43,3)),0,H43/ROUND(I43,3))</f>
        <v>0</v>
      </c>
      <c r="K43" s="265"/>
      <c r="L43" s="292"/>
      <c r="M43" s="293"/>
      <c r="N43" s="292"/>
      <c r="O43" s="123"/>
      <c r="Q43" s="123"/>
      <c r="R43" s="123"/>
      <c r="S43" s="123"/>
      <c r="T43" s="123"/>
    </row>
    <row r="44" spans="1:20" s="254" customFormat="1" ht="15"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customHeight="1" thickBot="1">
      <c r="A45" s="123"/>
      <c r="B45" s="127"/>
      <c r="C45" s="253"/>
      <c r="D45" s="253"/>
      <c r="E45" s="265"/>
      <c r="F45" s="279"/>
      <c r="G45" s="285">
        <f>H41</f>
        <v>1.0109999999999999</v>
      </c>
      <c r="H45" s="286"/>
      <c r="I45" s="287">
        <f>IF(ISERROR(G45/L44),0,G45/L44)</f>
        <v>0</v>
      </c>
      <c r="J45" s="286"/>
      <c r="K45" s="286"/>
      <c r="L45" s="310"/>
      <c r="M45" s="311"/>
      <c r="N45" s="310"/>
      <c r="O45" s="123"/>
      <c r="Q45" s="123"/>
      <c r="R45" s="123"/>
      <c r="S45" s="123"/>
      <c r="T45" s="123"/>
    </row>
    <row r="46" spans="1:20" s="254" customFormat="1" ht="15" hidden="1" customHeight="1" thickBot="1">
      <c r="A46" s="123"/>
      <c r="B46" s="127"/>
      <c r="C46" s="253"/>
      <c r="D46" s="253"/>
      <c r="E46" s="265"/>
      <c r="F46" s="279"/>
      <c r="G46" s="312"/>
      <c r="H46" s="286"/>
      <c r="I46" s="286"/>
      <c r="J46" s="286"/>
      <c r="K46" s="286"/>
      <c r="L46" s="310"/>
      <c r="M46" s="311"/>
      <c r="N46" s="310"/>
      <c r="O46" s="123"/>
      <c r="Q46" s="123"/>
      <c r="R46" s="123"/>
      <c r="S46" s="123"/>
      <c r="T46" s="123"/>
    </row>
    <row r="47" spans="1:20"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row>
    <row r="49" spans="1:20"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row>
    <row r="50" spans="1:20"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row>
    <row r="51" spans="1:20"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row>
    <row r="52" spans="1:20"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row>
    <row r="53" spans="1:20"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row>
    <row r="58" spans="1:20"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row>
    <row r="59" spans="1:20"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row>
    <row r="60" spans="1:20"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row>
    <row r="61" spans="1:20" s="254" customFormat="1" ht="15" hidden="1"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0</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0</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111</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235.57899999999998</v>
      </c>
      <c r="I74" s="292"/>
      <c r="J74" s="330">
        <f>IFERROR(H74/J73,0)</f>
        <v>0</v>
      </c>
      <c r="K74" s="732" t="s">
        <v>228</v>
      </c>
      <c r="L74" s="733"/>
      <c r="M74" s="128"/>
      <c r="N74" s="123"/>
      <c r="O74" s="123"/>
      <c r="Q74" s="123"/>
      <c r="R74" s="123"/>
      <c r="S74" s="123"/>
      <c r="T74" s="123"/>
    </row>
    <row r="75" spans="1:20" s="254" customFormat="1" ht="15"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hidden="1"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hidden="1" customHeight="1">
      <c r="A77" s="123"/>
      <c r="B77" s="703" t="s">
        <v>263</v>
      </c>
      <c r="C77" s="704"/>
      <c r="D77" s="704"/>
      <c r="E77" s="704"/>
      <c r="F77" s="704"/>
      <c r="G77" s="704"/>
      <c r="H77" s="704"/>
      <c r="I77" s="704"/>
      <c r="J77" s="704"/>
      <c r="K77" s="704"/>
      <c r="L77" s="704"/>
      <c r="M77" s="705"/>
      <c r="N77" s="260"/>
      <c r="O77" s="123"/>
      <c r="Q77" s="123"/>
      <c r="R77" s="123"/>
      <c r="S77" s="123"/>
      <c r="T77" s="123"/>
    </row>
    <row r="78" spans="1:20" ht="15" hidden="1" customHeight="1" thickBot="1">
      <c r="B78" s="127"/>
      <c r="M78" s="128"/>
    </row>
    <row r="79" spans="1:20" ht="15" hidden="1" customHeight="1" thickBot="1">
      <c r="B79" s="127"/>
      <c r="G79" s="331" t="s">
        <v>230</v>
      </c>
      <c r="H79" s="12">
        <v>0</v>
      </c>
      <c r="M79" s="128"/>
    </row>
    <row r="80" spans="1:20"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821" t="s">
        <v>241</v>
      </c>
      <c r="H100" s="822"/>
      <c r="I100" s="823"/>
      <c r="J100" s="22">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352" t="s">
        <v>205</v>
      </c>
      <c r="J104" s="353" t="s">
        <v>209</v>
      </c>
      <c r="K104" s="353" t="s">
        <v>245</v>
      </c>
      <c r="L104" s="428" t="s">
        <v>246</v>
      </c>
      <c r="M104" s="740" t="s">
        <v>215</v>
      </c>
      <c r="N104" s="741"/>
      <c r="O104" s="353" t="str">
        <f>IF(G58=0,"Autre mode",G58)</f>
        <v>Autre mode</v>
      </c>
      <c r="P104" s="354" t="s">
        <v>247</v>
      </c>
      <c r="Q104" s="351" t="s">
        <v>166</v>
      </c>
    </row>
    <row r="105" spans="2:21" ht="15" customHeight="1">
      <c r="B105" s="742" t="s">
        <v>36</v>
      </c>
      <c r="C105" s="743"/>
      <c r="D105" s="743"/>
      <c r="E105" s="743"/>
      <c r="F105" s="743"/>
      <c r="G105" s="78">
        <v>0</v>
      </c>
      <c r="H105" s="355">
        <f>$L$25</f>
        <v>0</v>
      </c>
      <c r="I105" s="356">
        <f>$L$31</f>
        <v>0</v>
      </c>
      <c r="J105" s="357">
        <f>$L$37</f>
        <v>0</v>
      </c>
      <c r="K105" s="357">
        <f>IFERROR((H42/H41)*J41+J42,0)</f>
        <v>0</v>
      </c>
      <c r="L105" s="431">
        <f>IFERROR((H43/H41)*J41+J43,0)</f>
        <v>0</v>
      </c>
      <c r="M105" s="744">
        <f>$L$53</f>
        <v>0</v>
      </c>
      <c r="N105" s="745"/>
      <c r="O105" s="358">
        <f>$L$59</f>
        <v>0</v>
      </c>
      <c r="P105" s="359">
        <v>1</v>
      </c>
      <c r="Q105" s="23">
        <f>(G105*(H105+I105+J105+K105+L105+M105+O105))</f>
        <v>0</v>
      </c>
      <c r="T105" s="327"/>
      <c r="U105" s="327"/>
    </row>
    <row r="106" spans="2:21" ht="15" customHeight="1">
      <c r="B106" s="746" t="s">
        <v>248</v>
      </c>
      <c r="C106" s="747"/>
      <c r="D106" s="747"/>
      <c r="E106" s="747"/>
      <c r="F106" s="747"/>
      <c r="G106" s="79">
        <v>0</v>
      </c>
      <c r="H106" s="360">
        <f>H105*$P106</f>
        <v>0</v>
      </c>
      <c r="I106" s="361">
        <f>I105*$P106</f>
        <v>0</v>
      </c>
      <c r="J106" s="361">
        <f>J105*$P106</f>
        <v>0</v>
      </c>
      <c r="K106" s="361">
        <f>K105*$P106</f>
        <v>0</v>
      </c>
      <c r="L106" s="360">
        <f>L105*$P106</f>
        <v>0</v>
      </c>
      <c r="M106" s="728">
        <f>M105*P106</f>
        <v>0</v>
      </c>
      <c r="N106" s="729"/>
      <c r="O106" s="361">
        <f t="shared" ref="O106" si="0">O105*$P106</f>
        <v>0</v>
      </c>
      <c r="P106" s="362">
        <f>H90</f>
        <v>0</v>
      </c>
      <c r="Q106" s="23">
        <f t="shared" ref="Q106:Q111" si="1">(G106*(H106+I106+J106+K106+L106+M106+O106))</f>
        <v>0</v>
      </c>
      <c r="T106" s="327"/>
      <c r="U106" s="327"/>
    </row>
    <row r="107" spans="2:21" ht="15" customHeight="1">
      <c r="B107" s="726" t="s">
        <v>38</v>
      </c>
      <c r="C107" s="727"/>
      <c r="D107" s="727"/>
      <c r="E107" s="727"/>
      <c r="F107" s="727"/>
      <c r="G107" s="79">
        <v>0</v>
      </c>
      <c r="H107" s="360">
        <f>H105+H106</f>
        <v>0</v>
      </c>
      <c r="I107" s="361">
        <f t="shared" ref="I107:J107" si="2">I105+I106</f>
        <v>0</v>
      </c>
      <c r="J107" s="363">
        <f t="shared" si="2"/>
        <v>0</v>
      </c>
      <c r="K107" s="363">
        <f>K105+K106</f>
        <v>0</v>
      </c>
      <c r="L107" s="368">
        <f>L105+L106</f>
        <v>0</v>
      </c>
      <c r="M107" s="728">
        <f>M105+M106</f>
        <v>0</v>
      </c>
      <c r="N107" s="729"/>
      <c r="O107" s="361">
        <f t="shared" ref="O107" si="3">O105+O106</f>
        <v>0</v>
      </c>
      <c r="P107" s="364">
        <v>1</v>
      </c>
      <c r="Q107" s="23">
        <f t="shared" si="1"/>
        <v>0</v>
      </c>
      <c r="T107" s="327"/>
      <c r="U107" s="327"/>
    </row>
    <row r="108" spans="2:21" ht="15" customHeight="1">
      <c r="B108" s="726" t="s">
        <v>39</v>
      </c>
      <c r="C108" s="727"/>
      <c r="D108" s="727"/>
      <c r="E108" s="727"/>
      <c r="F108" s="727"/>
      <c r="G108" s="79">
        <v>0</v>
      </c>
      <c r="H108" s="360">
        <f t="shared" ref="H108" si="4">$L$25</f>
        <v>0</v>
      </c>
      <c r="I108" s="365">
        <f t="shared" ref="I108" si="5">$L$31</f>
        <v>0</v>
      </c>
      <c r="J108" s="366"/>
      <c r="K108" s="366"/>
      <c r="L108" s="457"/>
      <c r="M108" s="749">
        <f t="shared" ref="M108" si="6">$L$53</f>
        <v>0</v>
      </c>
      <c r="N108" s="729"/>
      <c r="O108" s="367">
        <f>O105</f>
        <v>0</v>
      </c>
      <c r="P108" s="364">
        <v>1</v>
      </c>
      <c r="Q108" s="23">
        <f t="shared" si="1"/>
        <v>0</v>
      </c>
      <c r="T108" s="327"/>
      <c r="U108" s="327"/>
    </row>
    <row r="109" spans="2:21" ht="15" customHeight="1">
      <c r="B109" s="726" t="s">
        <v>40</v>
      </c>
      <c r="C109" s="727"/>
      <c r="D109" s="727"/>
      <c r="E109" s="727"/>
      <c r="F109" s="727"/>
      <c r="G109" s="79">
        <v>0</v>
      </c>
      <c r="H109" s="360">
        <f>H105*$P109</f>
        <v>0</v>
      </c>
      <c r="I109" s="361">
        <f>I105*$P109</f>
        <v>0</v>
      </c>
      <c r="J109" s="361">
        <f>J105*1</f>
        <v>0</v>
      </c>
      <c r="K109" s="361">
        <f>K105*1</f>
        <v>0</v>
      </c>
      <c r="L109" s="360">
        <f>L105*1</f>
        <v>0</v>
      </c>
      <c r="M109" s="728">
        <f>M105*P109</f>
        <v>0</v>
      </c>
      <c r="N109" s="729"/>
      <c r="O109" s="361">
        <f>O105*$P109</f>
        <v>0</v>
      </c>
      <c r="P109" s="364">
        <v>0.13</v>
      </c>
      <c r="Q109" s="23">
        <f t="shared" si="1"/>
        <v>0</v>
      </c>
      <c r="T109" s="327"/>
      <c r="U109" s="327"/>
    </row>
    <row r="110" spans="2:21" ht="15" customHeight="1">
      <c r="B110" s="750" t="s">
        <v>249</v>
      </c>
      <c r="C110" s="751"/>
      <c r="D110" s="751"/>
      <c r="E110" s="751"/>
      <c r="F110" s="751"/>
      <c r="G110" s="24">
        <v>0</v>
      </c>
      <c r="H110" s="368">
        <f>H107</f>
        <v>0</v>
      </c>
      <c r="I110" s="363">
        <f t="shared" ref="I110:L110" si="7">I107</f>
        <v>0</v>
      </c>
      <c r="J110" s="363">
        <f t="shared" si="7"/>
        <v>0</v>
      </c>
      <c r="K110" s="363">
        <f t="shared" si="7"/>
        <v>0</v>
      </c>
      <c r="L110" s="368">
        <f t="shared" si="7"/>
        <v>0</v>
      </c>
      <c r="M110" s="752">
        <f>M107</f>
        <v>0</v>
      </c>
      <c r="N110" s="753"/>
      <c r="O110" s="363">
        <f t="shared" ref="O110" si="8">O107</f>
        <v>0</v>
      </c>
      <c r="P110" s="369"/>
      <c r="Q110" s="23">
        <f t="shared" si="1"/>
        <v>0</v>
      </c>
      <c r="T110" s="327"/>
      <c r="U110" s="327"/>
    </row>
    <row r="111" spans="2:21" ht="15" customHeight="1" thickBot="1">
      <c r="B111" s="754" t="s">
        <v>240</v>
      </c>
      <c r="C111" s="755"/>
      <c r="D111" s="755"/>
      <c r="E111" s="755"/>
      <c r="F111" s="755"/>
      <c r="G111" s="80">
        <v>0</v>
      </c>
      <c r="H111" s="370">
        <f>H107</f>
        <v>0</v>
      </c>
      <c r="I111" s="371">
        <f t="shared" ref="I111:L111" si="9">I107</f>
        <v>0</v>
      </c>
      <c r="J111" s="371">
        <f t="shared" si="9"/>
        <v>0</v>
      </c>
      <c r="K111" s="371">
        <f t="shared" si="9"/>
        <v>0</v>
      </c>
      <c r="L111" s="370">
        <f t="shared" si="9"/>
        <v>0</v>
      </c>
      <c r="M111" s="756">
        <f>M107</f>
        <v>0</v>
      </c>
      <c r="N111" s="757"/>
      <c r="O111" s="371">
        <f t="shared" ref="O111" si="10">O107</f>
        <v>0</v>
      </c>
      <c r="P111" s="372"/>
      <c r="Q111" s="23">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15" customHeight="1" thickBot="1">
      <c r="F115" s="265"/>
      <c r="G115" s="279"/>
      <c r="H115" s="377" t="s">
        <v>244</v>
      </c>
      <c r="I115" s="378" t="s">
        <v>205</v>
      </c>
      <c r="J115" s="379" t="s">
        <v>209</v>
      </c>
      <c r="K115" s="353" t="s">
        <v>245</v>
      </c>
      <c r="L115" s="428" t="s">
        <v>246</v>
      </c>
      <c r="M115" s="760" t="s">
        <v>215</v>
      </c>
      <c r="N115" s="761"/>
      <c r="O115" s="380" t="str">
        <f>O104</f>
        <v>Autre mode</v>
      </c>
      <c r="P115" s="381"/>
    </row>
    <row r="116" spans="2:17" ht="15" customHeight="1">
      <c r="B116" s="762" t="s">
        <v>251</v>
      </c>
      <c r="C116" s="763"/>
      <c r="D116" s="763"/>
      <c r="E116" s="763"/>
      <c r="F116" s="763"/>
      <c r="G116" s="25"/>
      <c r="H116" s="382">
        <f t="shared" ref="H116:M116" si="11">IFERROR(($J$100/$H$128)*H123,0)</f>
        <v>0</v>
      </c>
      <c r="I116" s="383">
        <f t="shared" si="11"/>
        <v>0</v>
      </c>
      <c r="J116" s="383">
        <f t="shared" si="11"/>
        <v>0</v>
      </c>
      <c r="K116" s="384">
        <f t="shared" si="11"/>
        <v>0</v>
      </c>
      <c r="L116" s="458">
        <f t="shared" si="11"/>
        <v>0</v>
      </c>
      <c r="M116" s="764">
        <f t="shared" si="11"/>
        <v>0</v>
      </c>
      <c r="N116" s="764"/>
      <c r="O116" s="385">
        <f>IFERROR(($J$100/$H$128)*O123,0)</f>
        <v>0</v>
      </c>
      <c r="P116" s="386"/>
    </row>
    <row r="117" spans="2:17" ht="15" customHeight="1">
      <c r="B117" s="765" t="s">
        <v>252</v>
      </c>
      <c r="C117" s="766"/>
      <c r="D117" s="766"/>
      <c r="E117" s="766"/>
      <c r="F117" s="766"/>
      <c r="G117" s="387"/>
      <c r="H117" s="388">
        <f>SUMPRODUCT($G$105:$G$111,H105:H111)</f>
        <v>0</v>
      </c>
      <c r="I117" s="389">
        <f t="shared" ref="I117:M117" si="12">SUMPRODUCT($G$105:$G$111,I105:I111)</f>
        <v>0</v>
      </c>
      <c r="J117" s="389">
        <f t="shared" si="12"/>
        <v>0</v>
      </c>
      <c r="K117" s="389">
        <f>SUMPRODUCT($G$105:$G$111,K105:K111)</f>
        <v>0</v>
      </c>
      <c r="L117" s="448">
        <f>SUMPRODUCT($G$105:$G$111,L105:L111)</f>
        <v>0</v>
      </c>
      <c r="M117" s="767">
        <f t="shared" si="12"/>
        <v>0</v>
      </c>
      <c r="N117" s="767"/>
      <c r="O117" s="390">
        <f t="shared" ref="O117" si="13">SUMPRODUCT($G$105:$G$111,O105:O111)</f>
        <v>0</v>
      </c>
      <c r="P117" s="391"/>
    </row>
    <row r="118" spans="2:17" ht="15" customHeight="1">
      <c r="B118" s="765" t="s">
        <v>253</v>
      </c>
      <c r="C118" s="766"/>
      <c r="D118" s="766"/>
      <c r="E118" s="766"/>
      <c r="F118" s="766"/>
      <c r="G118" s="26">
        <v>0</v>
      </c>
      <c r="H118" s="388">
        <f t="shared" ref="H118:M118" si="14">(H116+H117)*$G$118</f>
        <v>0</v>
      </c>
      <c r="I118" s="389">
        <f t="shared" si="14"/>
        <v>0</v>
      </c>
      <c r="J118" s="389">
        <f t="shared" si="14"/>
        <v>0</v>
      </c>
      <c r="K118" s="389">
        <f t="shared" si="14"/>
        <v>0</v>
      </c>
      <c r="L118" s="448">
        <f t="shared" si="14"/>
        <v>0</v>
      </c>
      <c r="M118" s="767">
        <f t="shared" si="14"/>
        <v>0</v>
      </c>
      <c r="N118" s="767"/>
      <c r="O118" s="390">
        <f>(O116+O117)*$G$118</f>
        <v>0</v>
      </c>
      <c r="P118" s="391"/>
    </row>
    <row r="119" spans="2:17" ht="15" customHeight="1">
      <c r="B119" s="765" t="s">
        <v>254</v>
      </c>
      <c r="C119" s="766"/>
      <c r="D119" s="766"/>
      <c r="E119" s="766"/>
      <c r="F119" s="766"/>
      <c r="G119" s="392"/>
      <c r="H119" s="388">
        <f>H116+H117+H118</f>
        <v>0</v>
      </c>
      <c r="I119" s="389">
        <f t="shared" ref="I119:O119" si="15">I116+I117+I118</f>
        <v>0</v>
      </c>
      <c r="J119" s="389">
        <f t="shared" si="15"/>
        <v>0</v>
      </c>
      <c r="K119" s="389">
        <f>K116+K117+K118</f>
        <v>0</v>
      </c>
      <c r="L119" s="448">
        <f>L116+L117+L118</f>
        <v>0</v>
      </c>
      <c r="M119" s="767">
        <f t="shared" si="15"/>
        <v>0</v>
      </c>
      <c r="N119" s="767"/>
      <c r="O119" s="390">
        <f t="shared" si="15"/>
        <v>0</v>
      </c>
      <c r="P119" s="391"/>
    </row>
    <row r="120" spans="2:17" ht="15" customHeight="1">
      <c r="B120" s="765" t="s">
        <v>255</v>
      </c>
      <c r="C120" s="766"/>
      <c r="D120" s="766"/>
      <c r="E120" s="766"/>
      <c r="F120" s="766"/>
      <c r="G120" s="27">
        <v>0</v>
      </c>
      <c r="H120" s="388">
        <f>H119*G120</f>
        <v>0</v>
      </c>
      <c r="I120" s="389">
        <f>I119*G120</f>
        <v>0</v>
      </c>
      <c r="J120" s="389">
        <f>J119*G120</f>
        <v>0</v>
      </c>
      <c r="K120" s="393">
        <f>K119*G120</f>
        <v>0</v>
      </c>
      <c r="L120" s="459">
        <f>L119*G120</f>
        <v>0</v>
      </c>
      <c r="M120" s="767">
        <f>+M119*G120</f>
        <v>0</v>
      </c>
      <c r="N120" s="767"/>
      <c r="O120" s="394">
        <f>+O119*G120</f>
        <v>0</v>
      </c>
      <c r="P120" s="391"/>
    </row>
    <row r="121" spans="2:17" ht="15" customHeight="1">
      <c r="B121" s="765" t="s">
        <v>166</v>
      </c>
      <c r="C121" s="766"/>
      <c r="D121" s="766"/>
      <c r="E121" s="766"/>
      <c r="F121" s="766"/>
      <c r="G121" s="395"/>
      <c r="H121" s="388">
        <f t="shared" ref="H121:M121" si="16">SUM(H119:H120)</f>
        <v>0</v>
      </c>
      <c r="I121" s="389">
        <f t="shared" si="16"/>
        <v>0</v>
      </c>
      <c r="J121" s="389">
        <f t="shared" si="16"/>
        <v>0</v>
      </c>
      <c r="K121" s="393">
        <f t="shared" si="16"/>
        <v>0</v>
      </c>
      <c r="L121" s="459">
        <f t="shared" si="16"/>
        <v>0</v>
      </c>
      <c r="M121" s="767">
        <f t="shared" si="16"/>
        <v>0</v>
      </c>
      <c r="N121" s="767"/>
      <c r="O121" s="394">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397">
        <f t="shared" si="18"/>
        <v>0</v>
      </c>
      <c r="J122" s="397">
        <f t="shared" si="18"/>
        <v>0</v>
      </c>
      <c r="K122" s="397">
        <f t="shared" si="18"/>
        <v>0</v>
      </c>
      <c r="L122" s="453">
        <f t="shared" si="18"/>
        <v>0</v>
      </c>
      <c r="M122" s="770">
        <f t="shared" si="18"/>
        <v>0</v>
      </c>
      <c r="N122" s="770"/>
      <c r="O122" s="398">
        <f>IFERROR((O110/SUM($H$110:$O$110))*$G$122,0)</f>
        <v>0</v>
      </c>
      <c r="P122" s="399"/>
    </row>
    <row r="123" spans="2:17" ht="15" customHeight="1">
      <c r="B123" s="771" t="s">
        <v>257</v>
      </c>
      <c r="C123" s="772"/>
      <c r="D123" s="772"/>
      <c r="E123" s="772"/>
      <c r="F123" s="772"/>
      <c r="G123" s="773"/>
      <c r="H123" s="60">
        <f>G26</f>
        <v>234.56799999999998</v>
      </c>
      <c r="I123" s="106">
        <f>G32</f>
        <v>0</v>
      </c>
      <c r="J123" s="106">
        <f>G38</f>
        <v>0</v>
      </c>
      <c r="K123" s="106">
        <f>H42</f>
        <v>0</v>
      </c>
      <c r="L123" s="109">
        <f>H43</f>
        <v>1.0109999999999999</v>
      </c>
      <c r="M123" s="774">
        <f>G54</f>
        <v>0</v>
      </c>
      <c r="N123" s="774"/>
      <c r="O123" s="106">
        <f>G60</f>
        <v>0</v>
      </c>
    </row>
    <row r="124" spans="2:17" ht="15" customHeight="1">
      <c r="B124" s="775" t="s">
        <v>258</v>
      </c>
      <c r="C124" s="776"/>
      <c r="D124" s="776"/>
      <c r="E124" s="776"/>
      <c r="F124" s="776"/>
      <c r="G124" s="777"/>
      <c r="H124" s="29">
        <f t="shared" ref="H124:M124" si="19">SUM(H121:H122)</f>
        <v>0</v>
      </c>
      <c r="I124" s="107">
        <f t="shared" si="19"/>
        <v>0</v>
      </c>
      <c r="J124" s="107">
        <f t="shared" si="19"/>
        <v>0</v>
      </c>
      <c r="K124" s="99">
        <f t="shared" si="19"/>
        <v>0</v>
      </c>
      <c r="L124" s="30">
        <f t="shared" si="19"/>
        <v>0</v>
      </c>
      <c r="M124" s="778">
        <f t="shared" si="19"/>
        <v>0</v>
      </c>
      <c r="N124" s="778"/>
      <c r="O124" s="107">
        <f>O121+O122</f>
        <v>0</v>
      </c>
    </row>
    <row r="125" spans="2:17" ht="15" customHeight="1" thickBot="1">
      <c r="B125" s="779" t="s">
        <v>259</v>
      </c>
      <c r="C125" s="780"/>
      <c r="D125" s="780"/>
      <c r="E125" s="780"/>
      <c r="F125" s="780"/>
      <c r="G125" s="781"/>
      <c r="H125" s="32">
        <f t="shared" ref="H125:M125" si="20">IF(ISERROR(H124/H123),0,H124/H123)</f>
        <v>0</v>
      </c>
      <c r="I125" s="108">
        <f t="shared" si="20"/>
        <v>0</v>
      </c>
      <c r="J125" s="108">
        <f t="shared" si="20"/>
        <v>0</v>
      </c>
      <c r="K125" s="100">
        <f t="shared" si="20"/>
        <v>0</v>
      </c>
      <c r="L125" s="33">
        <f t="shared" si="20"/>
        <v>0</v>
      </c>
      <c r="M125" s="782">
        <f t="shared" si="20"/>
        <v>0</v>
      </c>
      <c r="N125" s="782"/>
      <c r="O125" s="108">
        <f>IFERROR(O124/O123,0)</f>
        <v>0</v>
      </c>
    </row>
    <row r="127" spans="2:17" ht="15" customHeight="1" thickBot="1"/>
    <row r="128" spans="2:17" ht="15" customHeight="1" thickBot="1">
      <c r="B128" s="676" t="s">
        <v>260</v>
      </c>
      <c r="C128" s="786"/>
      <c r="D128" s="786"/>
      <c r="E128" s="786"/>
      <c r="F128" s="786"/>
      <c r="G128" s="677"/>
      <c r="H128" s="35">
        <f>H74</f>
        <v>235.57899999999998</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hidden="1"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c r="M136" s="288"/>
      <c r="N136" s="288"/>
      <c r="O136" s="288"/>
      <c r="P136" s="403"/>
    </row>
    <row r="137" spans="2:17" ht="15" customHeight="1" thickBot="1">
      <c r="F137" s="265"/>
    </row>
    <row r="138" spans="2:17" ht="15" hidden="1" customHeight="1" thickBot="1">
      <c r="B138" s="783" t="s">
        <v>261</v>
      </c>
      <c r="C138" s="784"/>
      <c r="D138" s="784"/>
      <c r="E138" s="784"/>
      <c r="F138" s="784"/>
      <c r="G138" s="785"/>
      <c r="H138" s="36">
        <f>H129</f>
        <v>0</v>
      </c>
    </row>
    <row r="139" spans="2:17" ht="15" hidden="1" customHeight="1" thickBot="1">
      <c r="B139" s="783" t="s">
        <v>263</v>
      </c>
      <c r="C139" s="784"/>
      <c r="D139" s="784"/>
      <c r="E139" s="784"/>
      <c r="F139" s="784"/>
      <c r="G139" s="785"/>
      <c r="H139" s="36">
        <f>H79</f>
        <v>0</v>
      </c>
    </row>
    <row r="140" spans="2:17" ht="15" customHeight="1" thickBot="1">
      <c r="B140" s="783" t="s">
        <v>174</v>
      </c>
      <c r="C140" s="784"/>
      <c r="D140" s="784"/>
      <c r="E140" s="784"/>
      <c r="F140" s="784"/>
      <c r="G140" s="785"/>
      <c r="H140" s="36">
        <f>H138+H139</f>
        <v>0</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B140:G140"/>
    <mergeCell ref="B128:G128"/>
    <mergeCell ref="B129:G129"/>
    <mergeCell ref="B130:G130"/>
    <mergeCell ref="B135:M135"/>
    <mergeCell ref="B138:G138"/>
    <mergeCell ref="B139:G139"/>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A15832C6-DB60-4541-8A57-38D07148F46F}"/>
  </dataValidations>
  <pageMargins left="0.7" right="0.7" top="0.75" bottom="0.75" header="0.3" footer="0.3"/>
  <pageSetup orientation="portrait" r:id="rId1"/>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B4608-B63A-48CB-A5B8-751905453B27}">
  <sheetPr>
    <tabColor rgb="FFFFC000"/>
  </sheetPr>
  <dimension ref="A2:U158"/>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6.140625" style="123" customWidth="1"/>
    <col min="18" max="16384" width="11.42578125" style="123"/>
  </cols>
  <sheetData>
    <row r="2" spans="1:20" ht="15" customHeight="1">
      <c r="B2" s="1" t="s">
        <v>42</v>
      </c>
      <c r="G2" s="197"/>
    </row>
    <row r="3" spans="1:20" s="255" customFormat="1" ht="30" customHeight="1">
      <c r="C3" s="253"/>
      <c r="D3" s="253"/>
      <c r="F3" s="680" t="s">
        <v>151</v>
      </c>
      <c r="G3" s="680"/>
      <c r="H3" s="680"/>
      <c r="I3" s="680"/>
      <c r="J3" s="680"/>
      <c r="P3" s="256"/>
    </row>
    <row r="4" spans="1:20" ht="15" customHeight="1" thickBot="1">
      <c r="P4" s="257" t="s">
        <v>178</v>
      </c>
    </row>
    <row r="5" spans="1:20" ht="15" customHeight="1">
      <c r="F5" s="482" t="s">
        <v>152</v>
      </c>
      <c r="G5" s="487" t="s">
        <v>309</v>
      </c>
      <c r="I5" s="484" t="s">
        <v>154</v>
      </c>
      <c r="J5" s="485" t="s">
        <v>75</v>
      </c>
      <c r="P5" s="258">
        <v>2.8300000000000001E-3</v>
      </c>
    </row>
    <row r="6" spans="1:20" ht="15" customHeight="1">
      <c r="F6" s="219" t="s">
        <v>107</v>
      </c>
      <c r="G6" s="220">
        <v>2023</v>
      </c>
      <c r="I6" s="221" t="s">
        <v>156</v>
      </c>
      <c r="J6" s="222"/>
      <c r="P6" s="258">
        <v>5.6600000000000001E-3</v>
      </c>
    </row>
    <row r="7" spans="1:20" ht="15" customHeight="1">
      <c r="F7" s="219" t="s">
        <v>105</v>
      </c>
      <c r="G7" s="220" t="s">
        <v>62</v>
      </c>
      <c r="I7" s="223" t="s">
        <v>157</v>
      </c>
      <c r="J7" s="224" t="s">
        <v>75</v>
      </c>
      <c r="P7" s="2">
        <v>1.1310000000000001E-2</v>
      </c>
    </row>
    <row r="8" spans="1:20" ht="15" customHeight="1">
      <c r="F8" s="681" t="s">
        <v>158</v>
      </c>
      <c r="G8" s="683" t="s">
        <v>310</v>
      </c>
      <c r="I8" s="221" t="s">
        <v>160</v>
      </c>
      <c r="J8" s="222"/>
      <c r="P8" s="2">
        <v>1.414E-2</v>
      </c>
    </row>
    <row r="9" spans="1:20" ht="15" customHeight="1" thickBot="1">
      <c r="F9" s="682"/>
      <c r="G9" s="684"/>
      <c r="I9" s="486" t="s">
        <v>161</v>
      </c>
      <c r="J9" s="427" t="s">
        <v>125</v>
      </c>
      <c r="P9" s="258">
        <v>1.6969999999999999E-2</v>
      </c>
    </row>
    <row r="11" spans="1:20" ht="15" customHeight="1" thickBot="1"/>
    <row r="12" spans="1:20" ht="30" customHeight="1">
      <c r="B12" s="700" t="s">
        <v>115</v>
      </c>
      <c r="C12" s="701"/>
      <c r="D12" s="701"/>
      <c r="E12" s="701"/>
      <c r="F12" s="701"/>
      <c r="G12" s="701"/>
      <c r="H12" s="701"/>
      <c r="I12" s="701"/>
      <c r="J12" s="701"/>
      <c r="K12" s="701"/>
      <c r="L12" s="701"/>
      <c r="M12" s="702"/>
      <c r="N12" s="259"/>
    </row>
    <row r="13" spans="1:20" ht="24.95" customHeight="1">
      <c r="B13" s="703" t="s">
        <v>181</v>
      </c>
      <c r="C13" s="704"/>
      <c r="D13" s="704"/>
      <c r="E13" s="704"/>
      <c r="F13" s="704"/>
      <c r="G13" s="704"/>
      <c r="H13" s="704"/>
      <c r="I13" s="704"/>
      <c r="J13" s="704"/>
      <c r="K13" s="704"/>
      <c r="L13" s="704"/>
      <c r="M13" s="705"/>
      <c r="N13" s="260"/>
    </row>
    <row r="14" spans="1:20" s="254" customFormat="1" ht="15" customHeight="1" thickBot="1">
      <c r="A14" s="123"/>
      <c r="B14" s="127"/>
      <c r="C14" s="253"/>
      <c r="D14" s="253"/>
      <c r="E14" s="123"/>
      <c r="F14" s="123"/>
      <c r="G14" s="123"/>
      <c r="H14" s="123"/>
      <c r="I14" s="123"/>
      <c r="J14" s="123"/>
      <c r="K14" s="123"/>
      <c r="L14" s="123"/>
      <c r="M14" s="128"/>
      <c r="N14" s="123"/>
      <c r="O14" s="123"/>
      <c r="Q14" s="123"/>
      <c r="R14" s="123"/>
      <c r="S14" s="123"/>
      <c r="T14" s="123"/>
    </row>
    <row r="15" spans="1:20" s="254" customFormat="1" ht="23.1" customHeight="1">
      <c r="A15" s="123"/>
      <c r="B15" s="127"/>
      <c r="C15" s="706" t="s">
        <v>182</v>
      </c>
      <c r="D15" s="707"/>
      <c r="E15" s="712" t="s">
        <v>183</v>
      </c>
      <c r="F15" s="261"/>
      <c r="G15" s="262" t="s">
        <v>184</v>
      </c>
      <c r="H15" s="263" t="s">
        <v>185</v>
      </c>
      <c r="I15" s="263" t="s">
        <v>186</v>
      </c>
      <c r="J15" s="264" t="s">
        <v>187</v>
      </c>
      <c r="K15" s="265"/>
      <c r="L15" s="123"/>
      <c r="M15" s="128"/>
      <c r="N15" s="123"/>
      <c r="O15" s="123"/>
      <c r="Q15" s="123"/>
      <c r="R15" s="123"/>
      <c r="S15" s="123"/>
      <c r="T15" s="123"/>
    </row>
    <row r="16" spans="1:20" s="254" customFormat="1" ht="15" customHeight="1">
      <c r="A16" s="123"/>
      <c r="B16" s="127"/>
      <c r="C16" s="708"/>
      <c r="D16" s="709"/>
      <c r="E16" s="713"/>
      <c r="F16" s="715" t="s">
        <v>188</v>
      </c>
      <c r="G16" s="266" t="s">
        <v>189</v>
      </c>
      <c r="H16" s="267">
        <v>0</v>
      </c>
      <c r="I16" s="105">
        <v>0</v>
      </c>
      <c r="J16" s="269">
        <f>IF(ISERROR(H16/ROUND(I16,2)),0,H16/ROUND(I16,2))</f>
        <v>0</v>
      </c>
      <c r="K16" s="265"/>
      <c r="L16" s="123"/>
      <c r="M16" s="128"/>
      <c r="N16" s="123"/>
      <c r="O16" s="123"/>
      <c r="Q16" s="123"/>
      <c r="R16" s="123"/>
      <c r="S16" s="123"/>
      <c r="T16" s="123"/>
    </row>
    <row r="17" spans="1:20" s="254" customFormat="1" ht="15" customHeight="1">
      <c r="A17" s="123"/>
      <c r="B17" s="127"/>
      <c r="C17" s="708"/>
      <c r="D17" s="709"/>
      <c r="E17" s="713"/>
      <c r="F17" s="715"/>
      <c r="G17" s="266" t="s">
        <v>190</v>
      </c>
      <c r="H17" s="267">
        <v>61.414000000000001</v>
      </c>
      <c r="I17" s="105">
        <v>0</v>
      </c>
      <c r="J17" s="269">
        <f>IF(ISERROR(H17/ROUND(I17,2)),0,H17/ROUND(I17,2))</f>
        <v>0</v>
      </c>
      <c r="K17" s="265"/>
      <c r="L17" s="123"/>
      <c r="M17" s="128"/>
      <c r="N17" s="123"/>
      <c r="O17" s="123"/>
      <c r="Q17" s="123"/>
      <c r="R17" s="123"/>
      <c r="S17" s="123"/>
      <c r="T17" s="123"/>
    </row>
    <row r="18" spans="1:20" s="254" customFormat="1" ht="15" customHeight="1">
      <c r="A18" s="123"/>
      <c r="B18" s="127"/>
      <c r="C18" s="708"/>
      <c r="D18" s="709"/>
      <c r="E18" s="713"/>
      <c r="F18" s="716"/>
      <c r="G18" s="266" t="s">
        <v>191</v>
      </c>
      <c r="H18" s="267">
        <v>95.05</v>
      </c>
      <c r="I18" s="105">
        <v>0</v>
      </c>
      <c r="J18" s="269">
        <f>IF(ISERROR(H18/ROUND(I18,2)),0,H18/ROUND(I18,2))</f>
        <v>0</v>
      </c>
      <c r="K18" s="265"/>
      <c r="L18" s="123"/>
      <c r="M18" s="128"/>
      <c r="N18" s="123"/>
      <c r="O18" s="123"/>
      <c r="Q18" s="123"/>
      <c r="R18" s="123"/>
      <c r="S18" s="123"/>
      <c r="T18" s="123"/>
    </row>
    <row r="19" spans="1:20" s="254" customFormat="1" ht="15" customHeight="1">
      <c r="A19" s="123"/>
      <c r="B19" s="127"/>
      <c r="C19" s="708"/>
      <c r="D19" s="709"/>
      <c r="E19" s="713"/>
      <c r="F19" s="716"/>
      <c r="G19" s="266" t="s">
        <v>192</v>
      </c>
      <c r="H19" s="267">
        <v>73.858000000000004</v>
      </c>
      <c r="I19" s="105">
        <v>0</v>
      </c>
      <c r="J19" s="269">
        <f>IF(ISERROR(H19/ROUND(I19,2)),0,H19/ROUND(I19,2))</f>
        <v>0</v>
      </c>
      <c r="K19" s="265"/>
      <c r="L19" s="123"/>
      <c r="M19" s="128"/>
      <c r="N19" s="123"/>
      <c r="O19" s="123"/>
      <c r="Q19" s="123"/>
      <c r="R19" s="123"/>
      <c r="S19" s="123"/>
      <c r="T19" s="123"/>
    </row>
    <row r="20" spans="1:20" s="254" customFormat="1" ht="15" customHeight="1">
      <c r="A20" s="123"/>
      <c r="B20" s="127"/>
      <c r="C20" s="708"/>
      <c r="D20" s="709"/>
      <c r="E20" s="713"/>
      <c r="F20" s="716"/>
      <c r="G20" s="266" t="s">
        <v>193</v>
      </c>
      <c r="H20" s="267">
        <v>30.215</v>
      </c>
      <c r="I20" s="105">
        <v>0</v>
      </c>
      <c r="J20" s="269">
        <f>IF(ISERROR(H20/ROUND(I20,2)),0,H20/ROUND(I20,2))</f>
        <v>0</v>
      </c>
      <c r="K20" s="265"/>
      <c r="L20" s="123"/>
      <c r="M20" s="128"/>
      <c r="N20" s="123"/>
      <c r="O20" s="123"/>
      <c r="Q20" s="123"/>
      <c r="R20" s="123"/>
      <c r="S20" s="123"/>
      <c r="T20" s="123"/>
    </row>
    <row r="21" spans="1:20" s="254" customFormat="1" ht="24.95" customHeight="1">
      <c r="A21" s="123"/>
      <c r="B21" s="127"/>
      <c r="C21" s="708"/>
      <c r="D21" s="709"/>
      <c r="E21" s="713"/>
      <c r="F21" s="715" t="s">
        <v>194</v>
      </c>
      <c r="G21" s="270" t="s">
        <v>195</v>
      </c>
      <c r="H21" s="267">
        <v>118.693</v>
      </c>
      <c r="I21" s="105">
        <v>0</v>
      </c>
      <c r="J21" s="269">
        <f>IF(ISERROR((ROUND(I21,2)*H21)*-1),0,(ROUND(I21,2)*H21)*-1)</f>
        <v>0</v>
      </c>
      <c r="K21" s="265"/>
      <c r="L21" s="265"/>
      <c r="M21" s="271"/>
      <c r="N21" s="265"/>
      <c r="O21" s="123"/>
      <c r="Q21" s="123"/>
      <c r="R21" s="123"/>
      <c r="S21" s="123"/>
      <c r="T21" s="123"/>
    </row>
    <row r="22" spans="1:20" s="254" customFormat="1" ht="24.95" customHeight="1">
      <c r="A22" s="123"/>
      <c r="B22" s="127"/>
      <c r="C22" s="708"/>
      <c r="D22" s="709"/>
      <c r="E22" s="713"/>
      <c r="F22" s="716"/>
      <c r="G22" s="270" t="s">
        <v>196</v>
      </c>
      <c r="H22" s="267">
        <v>76.778000000000006</v>
      </c>
      <c r="I22" s="105">
        <v>0</v>
      </c>
      <c r="J22" s="269">
        <f>IF(ISERROR((ROUND(I22,2)*H22)),0,(ROUND(I22,2)*H22))</f>
        <v>0</v>
      </c>
      <c r="K22" s="265"/>
      <c r="L22" s="265"/>
      <c r="M22" s="271"/>
      <c r="N22" s="265"/>
      <c r="O22" s="123"/>
      <c r="Q22" s="123"/>
      <c r="R22" s="123"/>
      <c r="S22" s="123"/>
      <c r="T22" s="123"/>
    </row>
    <row r="23" spans="1:20" s="254" customFormat="1" ht="24.95" customHeight="1">
      <c r="A23" s="123"/>
      <c r="B23" s="127"/>
      <c r="C23" s="708"/>
      <c r="D23" s="709"/>
      <c r="E23" s="713"/>
      <c r="F23" s="272" t="s">
        <v>197</v>
      </c>
      <c r="G23" s="270" t="s">
        <v>198</v>
      </c>
      <c r="H23" s="267">
        <v>0</v>
      </c>
      <c r="I23" s="3">
        <v>0</v>
      </c>
      <c r="J23" s="273">
        <f>+ROUND(I23,2)*H23</f>
        <v>0</v>
      </c>
      <c r="K23" s="265"/>
      <c r="L23" s="4"/>
      <c r="M23" s="5"/>
      <c r="N23" s="6"/>
      <c r="O23" s="123"/>
      <c r="Q23" s="123"/>
      <c r="R23" s="123"/>
      <c r="S23" s="123"/>
      <c r="T23" s="123"/>
    </row>
    <row r="24" spans="1:20" s="254" customFormat="1" ht="15" customHeight="1" thickBot="1">
      <c r="A24" s="123"/>
      <c r="B24" s="127"/>
      <c r="C24" s="710"/>
      <c r="D24" s="711"/>
      <c r="E24" s="714"/>
      <c r="F24" s="274" t="s">
        <v>199</v>
      </c>
      <c r="G24" s="275" t="s">
        <v>200</v>
      </c>
      <c r="H24" s="276">
        <f>(F64*P5)+(F65*P6)+(F66*P7)+(F67*P8)+(F68*P9)</f>
        <v>1.34589</v>
      </c>
      <c r="I24" s="7">
        <v>0</v>
      </c>
      <c r="J24" s="277">
        <f>IF(ISERROR(H24/ROUND(I24,2)),0,H24/ROUND(I24,2))</f>
        <v>0</v>
      </c>
      <c r="K24" s="265"/>
      <c r="L24" s="8"/>
      <c r="M24" s="9"/>
      <c r="N24" s="10"/>
      <c r="O24" s="123"/>
      <c r="Q24" s="123"/>
      <c r="R24" s="123"/>
      <c r="S24" s="123"/>
      <c r="T24" s="123"/>
    </row>
    <row r="25" spans="1:20"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row>
    <row r="26" spans="1:20" s="254" customFormat="1" ht="15" customHeight="1" thickBot="1">
      <c r="A26" s="123"/>
      <c r="B26" s="127"/>
      <c r="C26" s="253"/>
      <c r="D26" s="253"/>
      <c r="E26" s="265"/>
      <c r="F26" s="279"/>
      <c r="G26" s="285">
        <f>SUM(H16:H20)</f>
        <v>260.53699999999998</v>
      </c>
      <c r="H26" s="286"/>
      <c r="I26" s="287">
        <f>IF(ISERROR(G26/L25),0,G26/L25)</f>
        <v>0</v>
      </c>
      <c r="J26" s="286"/>
      <c r="K26" s="286"/>
      <c r="L26" s="288"/>
      <c r="M26" s="289"/>
      <c r="N26" s="288"/>
      <c r="O26" s="123"/>
      <c r="Q26" s="123"/>
      <c r="R26" s="123"/>
      <c r="S26" s="123"/>
      <c r="T26" s="123"/>
    </row>
    <row r="27" spans="1:20" s="254" customFormat="1" ht="15" customHeight="1" thickBot="1">
      <c r="A27" s="123"/>
      <c r="B27" s="127"/>
      <c r="C27" s="253"/>
      <c r="D27" s="253"/>
      <c r="E27" s="265"/>
      <c r="F27" s="279"/>
      <c r="G27" s="290"/>
      <c r="H27" s="265"/>
      <c r="I27" s="265"/>
      <c r="J27" s="291"/>
      <c r="K27" s="265"/>
      <c r="L27" s="288"/>
      <c r="M27" s="289"/>
      <c r="N27" s="288"/>
      <c r="O27" s="123"/>
      <c r="Q27" s="123"/>
      <c r="R27" s="123"/>
      <c r="S27" s="123"/>
      <c r="T27" s="123"/>
    </row>
    <row r="28" spans="1:20" s="254" customFormat="1" ht="23.1" hidden="1" customHeight="1">
      <c r="A28" s="123"/>
      <c r="B28" s="127"/>
      <c r="C28" s="706" t="s">
        <v>204</v>
      </c>
      <c r="D28" s="707"/>
      <c r="E28" s="695" t="s">
        <v>205</v>
      </c>
      <c r="F28" s="261"/>
      <c r="G28" s="262" t="s">
        <v>206</v>
      </c>
      <c r="H28" s="263" t="s">
        <v>185</v>
      </c>
      <c r="I28" s="263" t="s">
        <v>186</v>
      </c>
      <c r="J28" s="264" t="s">
        <v>187</v>
      </c>
      <c r="K28" s="265"/>
      <c r="L28" s="292"/>
      <c r="M28" s="293"/>
      <c r="N28" s="292"/>
      <c r="O28" s="123"/>
      <c r="Q28" s="123"/>
      <c r="R28" s="123"/>
      <c r="S28" s="123"/>
      <c r="T28" s="123"/>
    </row>
    <row r="29" spans="1:20" s="254" customFormat="1" ht="15" hidden="1" customHeight="1">
      <c r="A29" s="123"/>
      <c r="B29" s="127"/>
      <c r="C29" s="708"/>
      <c r="D29" s="709"/>
      <c r="E29" s="696"/>
      <c r="F29" s="716"/>
      <c r="G29" s="266" t="s">
        <v>205</v>
      </c>
      <c r="H29" s="294">
        <v>0</v>
      </c>
      <c r="I29" s="268">
        <v>0</v>
      </c>
      <c r="J29" s="269">
        <f>IF(ISERROR(H29/ROUND(I29,2)),0,H29/ROUND(I29,2))</f>
        <v>0</v>
      </c>
      <c r="K29" s="265"/>
      <c r="L29" s="292"/>
      <c r="M29" s="293"/>
      <c r="N29" s="292"/>
      <c r="O29" s="123"/>
      <c r="Q29" s="123"/>
      <c r="R29" s="123"/>
      <c r="S29" s="123"/>
      <c r="T29" s="123"/>
    </row>
    <row r="30" spans="1:20" s="254" customFormat="1" ht="15" hidden="1" customHeight="1" thickBot="1">
      <c r="A30" s="123"/>
      <c r="B30" s="127"/>
      <c r="C30" s="710"/>
      <c r="D30" s="711"/>
      <c r="E30" s="697"/>
      <c r="F30" s="719"/>
      <c r="G30" s="275" t="s">
        <v>207</v>
      </c>
      <c r="H30" s="294">
        <v>0</v>
      </c>
      <c r="I30" s="295">
        <v>0</v>
      </c>
      <c r="J30" s="277">
        <f>IF(ISERROR(H30/ROUND(I30,2)),0,H30/ROUND(I30,2))</f>
        <v>0</v>
      </c>
      <c r="K30" s="265"/>
      <c r="L30" s="292"/>
      <c r="M30" s="293"/>
      <c r="N30" s="292"/>
      <c r="O30" s="123"/>
      <c r="Q30" s="123"/>
      <c r="R30" s="123"/>
      <c r="S30" s="123"/>
      <c r="T30" s="123"/>
    </row>
    <row r="31" spans="1:20" s="254" customFormat="1" ht="15" hidden="1"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row>
    <row r="32" spans="1:20" s="254" customFormat="1" ht="15" hidden="1" customHeight="1" thickBot="1">
      <c r="A32" s="123"/>
      <c r="B32" s="127"/>
      <c r="C32" s="253"/>
      <c r="D32" s="253"/>
      <c r="E32" s="265"/>
      <c r="F32" s="279"/>
      <c r="G32" s="285">
        <f>H29</f>
        <v>0</v>
      </c>
      <c r="H32" s="286"/>
      <c r="I32" s="287">
        <f>IF(ISERROR(G32/L31),0,G32/L31)</f>
        <v>0</v>
      </c>
      <c r="J32" s="286"/>
      <c r="K32" s="286"/>
      <c r="L32" s="288"/>
      <c r="M32" s="289"/>
      <c r="N32" s="288"/>
      <c r="O32" s="123"/>
      <c r="Q32" s="123"/>
      <c r="R32" s="123"/>
      <c r="S32" s="123"/>
      <c r="T32" s="123"/>
    </row>
    <row r="33" spans="1:20"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row>
    <row r="34" spans="1:20"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row>
    <row r="35" spans="1:20"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row>
    <row r="36" spans="1:20"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row>
    <row r="37" spans="1:20"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row>
    <row r="38" spans="1:20"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row>
    <row r="39" spans="1:20"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row>
    <row r="40" spans="1:20" s="254" customFormat="1" ht="23.1" customHeight="1">
      <c r="A40" s="123"/>
      <c r="B40" s="127"/>
      <c r="C40" s="706" t="s">
        <v>267</v>
      </c>
      <c r="D40" s="707"/>
      <c r="E40" s="695" t="s">
        <v>212</v>
      </c>
      <c r="F40" s="261"/>
      <c r="G40" s="262" t="s">
        <v>206</v>
      </c>
      <c r="H40" s="296" t="s">
        <v>185</v>
      </c>
      <c r="I40" s="296" t="s">
        <v>186</v>
      </c>
      <c r="J40" s="297" t="s">
        <v>187</v>
      </c>
      <c r="K40" s="278"/>
      <c r="L40" s="292"/>
      <c r="M40" s="293"/>
      <c r="N40" s="292"/>
      <c r="O40" s="123"/>
      <c r="Q40" s="123"/>
      <c r="R40" s="123"/>
      <c r="S40" s="123"/>
      <c r="T40" s="123"/>
    </row>
    <row r="41" spans="1:20" s="254" customFormat="1" ht="15" customHeight="1">
      <c r="A41" s="123"/>
      <c r="B41" s="127"/>
      <c r="C41" s="708"/>
      <c r="D41" s="709"/>
      <c r="E41" s="696"/>
      <c r="F41" s="724"/>
      <c r="G41" s="301" t="s">
        <v>212</v>
      </c>
      <c r="H41" s="267">
        <v>0.90300000000000002</v>
      </c>
      <c r="I41" s="84">
        <v>0</v>
      </c>
      <c r="J41" s="269">
        <f>IF(ISERROR(H41/ROUND(I41,3)),0,H41/ROUND(I41,3))</f>
        <v>0</v>
      </c>
      <c r="K41" s="265"/>
      <c r="L41" s="292"/>
      <c r="M41" s="293"/>
      <c r="N41" s="292"/>
      <c r="O41" s="123"/>
      <c r="Q41" s="123"/>
      <c r="R41" s="123"/>
      <c r="S41" s="123"/>
      <c r="T41" s="123"/>
    </row>
    <row r="42" spans="1:20" s="254" customFormat="1" ht="15" customHeight="1">
      <c r="A42" s="123"/>
      <c r="B42" s="127"/>
      <c r="C42" s="708"/>
      <c r="D42" s="709"/>
      <c r="E42" s="696"/>
      <c r="F42" s="725"/>
      <c r="G42" s="303" t="s">
        <v>210</v>
      </c>
      <c r="H42" s="267">
        <v>0</v>
      </c>
      <c r="I42" s="85">
        <v>0</v>
      </c>
      <c r="J42" s="269">
        <f>IF(ISERROR(H42/ROUND(I42,3)),0,H42/ROUND(I42,3))</f>
        <v>0</v>
      </c>
      <c r="K42" s="265"/>
      <c r="L42" s="292"/>
      <c r="M42" s="293"/>
      <c r="N42" s="292"/>
      <c r="O42" s="123"/>
      <c r="Q42" s="123"/>
      <c r="R42" s="123"/>
      <c r="S42" s="123"/>
      <c r="T42" s="123"/>
    </row>
    <row r="43" spans="1:20" s="254" customFormat="1" ht="15" customHeight="1" thickBot="1">
      <c r="A43" s="123"/>
      <c r="B43" s="127"/>
      <c r="C43" s="710"/>
      <c r="D43" s="711"/>
      <c r="E43" s="697"/>
      <c r="F43" s="305"/>
      <c r="G43" s="306" t="s">
        <v>213</v>
      </c>
      <c r="H43" s="307">
        <v>0.90300000000000002</v>
      </c>
      <c r="I43" s="86">
        <v>0</v>
      </c>
      <c r="J43" s="277">
        <f>IF(ISERROR(H43/ROUND(I43,3)),0,H43/ROUND(I43,3))</f>
        <v>0</v>
      </c>
      <c r="K43" s="265"/>
      <c r="L43" s="292"/>
      <c r="M43" s="293"/>
      <c r="N43" s="292"/>
      <c r="O43" s="123"/>
      <c r="Q43" s="123"/>
      <c r="R43" s="123"/>
      <c r="S43" s="123"/>
      <c r="T43" s="123"/>
    </row>
    <row r="44" spans="1:20" s="254" customFormat="1" ht="15"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row>
    <row r="45" spans="1:20" s="254" customFormat="1" ht="15" customHeight="1" thickBot="1">
      <c r="A45" s="123"/>
      <c r="B45" s="127"/>
      <c r="C45" s="253"/>
      <c r="D45" s="253"/>
      <c r="E45" s="265"/>
      <c r="F45" s="279"/>
      <c r="G45" s="285">
        <f>H41</f>
        <v>0.90300000000000002</v>
      </c>
      <c r="H45" s="286"/>
      <c r="I45" s="287">
        <f>IF(ISERROR(G45/L44),0,G45/L44)</f>
        <v>0</v>
      </c>
      <c r="J45" s="286"/>
      <c r="K45" s="286"/>
      <c r="L45" s="310"/>
      <c r="M45" s="311"/>
      <c r="N45" s="310"/>
      <c r="O45" s="123"/>
      <c r="Q45" s="123"/>
      <c r="R45" s="123"/>
      <c r="S45" s="123"/>
      <c r="T45" s="123"/>
    </row>
    <row r="46" spans="1:20" s="254" customFormat="1" ht="15" hidden="1" customHeight="1" thickBot="1">
      <c r="A46" s="123"/>
      <c r="B46" s="127"/>
      <c r="C46" s="253"/>
      <c r="D46" s="253"/>
      <c r="E46" s="265"/>
      <c r="F46" s="279"/>
      <c r="G46" s="312"/>
      <c r="H46" s="286"/>
      <c r="I46" s="286"/>
      <c r="J46" s="286"/>
      <c r="K46" s="286"/>
      <c r="L46" s="310"/>
      <c r="M46" s="311"/>
      <c r="N46" s="310"/>
      <c r="O46" s="123"/>
      <c r="Q46" s="123"/>
      <c r="R46" s="123"/>
      <c r="S46" s="123"/>
      <c r="T46" s="123"/>
    </row>
    <row r="47" spans="1:20"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row>
    <row r="48" spans="1:20"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row>
    <row r="49" spans="1:20"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row>
    <row r="50" spans="1:20"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row>
    <row r="51" spans="1:20"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row>
    <row r="52" spans="1:20"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row>
    <row r="53" spans="1:20"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row>
    <row r="54" spans="1:20"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row>
    <row r="55" spans="1:20" s="254" customFormat="1" ht="15" hidden="1" customHeight="1">
      <c r="A55" s="123"/>
      <c r="B55" s="127"/>
      <c r="C55" s="253"/>
      <c r="D55" s="253"/>
      <c r="E55" s="265"/>
      <c r="F55" s="279"/>
      <c r="G55" s="315"/>
      <c r="H55" s="286"/>
      <c r="I55" s="316"/>
      <c r="J55" s="286"/>
      <c r="K55" s="286"/>
      <c r="L55" s="310"/>
      <c r="M55" s="311"/>
      <c r="N55" s="310"/>
      <c r="O55" s="123"/>
      <c r="Q55" s="123"/>
      <c r="R55" s="123"/>
      <c r="S55" s="123"/>
      <c r="T55" s="123"/>
    </row>
    <row r="56" spans="1:20"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row>
    <row r="57" spans="1:20"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row>
    <row r="58" spans="1:20"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row>
    <row r="59" spans="1:20"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row>
    <row r="60" spans="1:20"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row>
    <row r="61" spans="1:20" s="254" customFormat="1" ht="15" hidden="1" customHeight="1">
      <c r="A61" s="123"/>
      <c r="B61" s="127"/>
      <c r="C61" s="253"/>
      <c r="D61" s="253"/>
      <c r="E61" s="123"/>
      <c r="F61" s="123"/>
      <c r="G61" s="123"/>
      <c r="H61" s="123"/>
      <c r="I61" s="123"/>
      <c r="J61" s="123"/>
      <c r="K61" s="123"/>
      <c r="L61" s="123"/>
      <c r="M61" s="128"/>
      <c r="N61" s="123"/>
      <c r="O61" s="123"/>
      <c r="Q61" s="123"/>
      <c r="R61" s="123"/>
      <c r="S61" s="123"/>
      <c r="T61" s="123"/>
    </row>
    <row r="62" spans="1:20" s="254" customFormat="1" ht="15" customHeight="1">
      <c r="A62" s="123"/>
      <c r="B62" s="127"/>
      <c r="C62" s="253"/>
      <c r="D62" s="253"/>
      <c r="E62" s="123"/>
      <c r="F62" s="123"/>
      <c r="G62" s="123"/>
      <c r="H62" s="123"/>
      <c r="I62" s="123"/>
      <c r="J62" s="123"/>
      <c r="K62" s="123"/>
      <c r="L62" s="123"/>
      <c r="M62" s="128"/>
      <c r="N62" s="123"/>
      <c r="O62" s="123"/>
      <c r="Q62" s="123"/>
      <c r="R62" s="123"/>
      <c r="S62" s="123"/>
      <c r="T62" s="123"/>
    </row>
    <row r="63" spans="1:20"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row>
    <row r="64" spans="1:20" s="254" customFormat="1" ht="15" customHeight="1">
      <c r="A64" s="123"/>
      <c r="B64" s="127"/>
      <c r="C64" s="253"/>
      <c r="D64" s="253"/>
      <c r="E64" s="123"/>
      <c r="F64" s="323">
        <v>0</v>
      </c>
      <c r="G64" s="265" t="s">
        <v>220</v>
      </c>
      <c r="H64" s="123"/>
      <c r="I64" s="123"/>
      <c r="J64" s="123"/>
      <c r="K64" s="123"/>
      <c r="L64" s="123"/>
      <c r="M64" s="128"/>
      <c r="N64" s="123"/>
      <c r="O64" s="123"/>
      <c r="Q64" s="123"/>
      <c r="R64" s="123"/>
      <c r="S64" s="123"/>
      <c r="T64" s="123"/>
    </row>
    <row r="65" spans="1:20" s="254" customFormat="1" ht="15" customHeight="1">
      <c r="A65" s="123"/>
      <c r="B65" s="127"/>
      <c r="C65" s="253"/>
      <c r="D65" s="253"/>
      <c r="E65" s="123"/>
      <c r="F65" s="324">
        <v>0</v>
      </c>
      <c r="G65" s="265" t="s">
        <v>221</v>
      </c>
      <c r="H65" s="123"/>
      <c r="I65" s="123"/>
      <c r="J65" s="123"/>
      <c r="K65" s="123"/>
      <c r="L65" s="123"/>
      <c r="M65" s="128"/>
      <c r="N65" s="123"/>
      <c r="O65" s="123"/>
      <c r="Q65" s="123"/>
      <c r="R65" s="123"/>
      <c r="S65" s="123"/>
      <c r="T65" s="123"/>
    </row>
    <row r="66" spans="1:20" s="254" customFormat="1" ht="15" customHeight="1">
      <c r="A66" s="123"/>
      <c r="B66" s="127"/>
      <c r="C66" s="253"/>
      <c r="D66" s="253"/>
      <c r="E66" s="123"/>
      <c r="F66" s="324">
        <v>119</v>
      </c>
      <c r="G66" s="265" t="s">
        <v>222</v>
      </c>
      <c r="H66" s="123"/>
      <c r="I66" s="123"/>
      <c r="J66" s="123"/>
      <c r="K66" s="123"/>
      <c r="L66" s="123"/>
      <c r="M66" s="128"/>
      <c r="N66" s="123"/>
      <c r="O66" s="123"/>
      <c r="Q66" s="123"/>
      <c r="R66" s="123"/>
      <c r="S66" s="123"/>
      <c r="T66" s="123"/>
    </row>
    <row r="67" spans="1:20"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row>
    <row r="68" spans="1:20"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row>
    <row r="69" spans="1:20" s="254" customFormat="1" ht="15" customHeight="1" thickBot="1">
      <c r="A69" s="123"/>
      <c r="B69" s="127"/>
      <c r="C69" s="253"/>
      <c r="D69" s="253"/>
      <c r="E69" s="123"/>
      <c r="F69" s="123"/>
      <c r="G69" s="123"/>
      <c r="H69" s="123"/>
      <c r="I69" s="123"/>
      <c r="J69" s="123"/>
      <c r="K69" s="123"/>
      <c r="L69" s="123"/>
      <c r="M69" s="128"/>
      <c r="N69" s="123"/>
      <c r="O69" s="123"/>
      <c r="Q69" s="123"/>
      <c r="R69" s="123"/>
      <c r="S69" s="123"/>
      <c r="T69" s="123"/>
    </row>
    <row r="70" spans="1:20" s="254" customFormat="1" ht="15" customHeight="1" thickBot="1">
      <c r="A70" s="123"/>
      <c r="B70" s="127"/>
      <c r="C70" s="253"/>
      <c r="D70" s="253"/>
      <c r="E70" s="123"/>
      <c r="F70" s="326" t="s">
        <v>225</v>
      </c>
      <c r="G70" s="721"/>
      <c r="H70" s="722"/>
      <c r="I70" s="722"/>
      <c r="J70" s="723"/>
      <c r="K70" s="327"/>
      <c r="L70" s="327"/>
      <c r="M70" s="128"/>
      <c r="N70" s="123"/>
      <c r="O70" s="123"/>
      <c r="Q70" s="123"/>
      <c r="R70" s="123"/>
      <c r="S70" s="123"/>
      <c r="T70" s="123"/>
    </row>
    <row r="71" spans="1:20" s="254" customFormat="1" ht="15" customHeight="1">
      <c r="A71" s="123"/>
      <c r="B71" s="127"/>
      <c r="C71" s="253"/>
      <c r="D71" s="253"/>
      <c r="E71" s="123"/>
      <c r="F71" s="123"/>
      <c r="G71" s="123"/>
      <c r="H71" s="123"/>
      <c r="I71" s="123"/>
      <c r="J71" s="123"/>
      <c r="K71" s="123"/>
      <c r="L71" s="123"/>
      <c r="M71" s="128"/>
      <c r="N71" s="123"/>
      <c r="O71" s="123"/>
      <c r="Q71" s="123"/>
      <c r="R71" s="123"/>
      <c r="S71" s="123"/>
      <c r="T71" s="123"/>
    </row>
    <row r="72" spans="1:20" s="254" customFormat="1" ht="15" customHeight="1" thickBot="1">
      <c r="A72" s="123"/>
      <c r="B72" s="127"/>
      <c r="C72" s="253"/>
      <c r="D72" s="253"/>
      <c r="E72" s="123"/>
      <c r="F72" s="123"/>
      <c r="G72" s="123"/>
      <c r="H72" s="123"/>
      <c r="I72" s="123"/>
      <c r="J72" s="123"/>
      <c r="K72" s="123"/>
      <c r="L72" s="123"/>
      <c r="M72" s="128"/>
      <c r="N72" s="123"/>
      <c r="O72" s="123"/>
      <c r="Q72" s="123"/>
      <c r="R72" s="123"/>
      <c r="S72" s="123"/>
      <c r="T72" s="123"/>
    </row>
    <row r="73" spans="1:20"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row>
    <row r="74" spans="1:20" s="254" customFormat="1" ht="15" customHeight="1" thickBot="1">
      <c r="A74" s="123"/>
      <c r="B74" s="127"/>
      <c r="C74" s="253"/>
      <c r="D74" s="253"/>
      <c r="E74" s="123"/>
      <c r="F74" s="730" t="s">
        <v>227</v>
      </c>
      <c r="G74" s="731"/>
      <c r="H74" s="329">
        <f>SUM(G54,G45,G38,G32,G26,G60)</f>
        <v>261.44</v>
      </c>
      <c r="I74" s="292"/>
      <c r="J74" s="330">
        <f>IFERROR(H74/J73,0)</f>
        <v>0</v>
      </c>
      <c r="K74" s="732" t="s">
        <v>228</v>
      </c>
      <c r="L74" s="733"/>
      <c r="M74" s="128"/>
      <c r="N74" s="123"/>
      <c r="O74" s="123"/>
      <c r="Q74" s="123"/>
      <c r="R74" s="123"/>
      <c r="S74" s="123"/>
      <c r="T74" s="123"/>
    </row>
    <row r="75" spans="1:20" s="254" customFormat="1" ht="15" customHeight="1">
      <c r="A75" s="123"/>
      <c r="B75" s="127"/>
      <c r="C75" s="253"/>
      <c r="D75" s="253"/>
      <c r="E75" s="123"/>
      <c r="F75" s="123"/>
      <c r="G75" s="123"/>
      <c r="H75" s="123"/>
      <c r="I75" s="123"/>
      <c r="J75" s="123"/>
      <c r="K75" s="123"/>
      <c r="L75" s="123"/>
      <c r="M75" s="128"/>
      <c r="N75" s="123"/>
      <c r="O75" s="123"/>
      <c r="Q75" s="123"/>
      <c r="R75" s="123"/>
      <c r="S75" s="123"/>
      <c r="T75" s="123"/>
    </row>
    <row r="76" spans="1:20" s="254" customFormat="1" ht="15" hidden="1" customHeight="1">
      <c r="A76" s="123"/>
      <c r="B76" s="127"/>
      <c r="C76" s="253"/>
      <c r="D76" s="253"/>
      <c r="E76" s="123"/>
      <c r="F76" s="123"/>
      <c r="G76" s="123"/>
      <c r="H76" s="123"/>
      <c r="I76" s="123"/>
      <c r="J76" s="123"/>
      <c r="K76" s="123"/>
      <c r="L76" s="123"/>
      <c r="M76" s="128"/>
      <c r="N76" s="123"/>
      <c r="O76" s="123"/>
      <c r="Q76" s="123"/>
      <c r="R76" s="123"/>
      <c r="S76" s="123"/>
      <c r="T76" s="123"/>
    </row>
    <row r="77" spans="1:20" s="254" customFormat="1" ht="24.95" hidden="1" customHeight="1">
      <c r="A77" s="123"/>
      <c r="B77" s="703" t="s">
        <v>263</v>
      </c>
      <c r="C77" s="704"/>
      <c r="D77" s="704"/>
      <c r="E77" s="704"/>
      <c r="F77" s="704"/>
      <c r="G77" s="704"/>
      <c r="H77" s="704"/>
      <c r="I77" s="704"/>
      <c r="J77" s="704"/>
      <c r="K77" s="704"/>
      <c r="L77" s="704"/>
      <c r="M77" s="705"/>
      <c r="N77" s="260"/>
      <c r="O77" s="123"/>
      <c r="Q77" s="123"/>
      <c r="R77" s="123"/>
      <c r="S77" s="123"/>
      <c r="T77" s="123"/>
    </row>
    <row r="78" spans="1:20" ht="15" hidden="1" customHeight="1" thickBot="1">
      <c r="B78" s="127"/>
      <c r="M78" s="128"/>
    </row>
    <row r="79" spans="1:20" ht="15" hidden="1" customHeight="1" thickBot="1">
      <c r="B79" s="127"/>
      <c r="G79" s="331" t="s">
        <v>230</v>
      </c>
      <c r="H79" s="12">
        <v>0</v>
      </c>
      <c r="M79" s="128"/>
    </row>
    <row r="80" spans="1:20"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821" t="s">
        <v>241</v>
      </c>
      <c r="H100" s="822"/>
      <c r="I100" s="823"/>
      <c r="J100" s="22">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352" t="s">
        <v>205</v>
      </c>
      <c r="J104" s="353" t="s">
        <v>209</v>
      </c>
      <c r="K104" s="353" t="s">
        <v>245</v>
      </c>
      <c r="L104" s="428" t="s">
        <v>246</v>
      </c>
      <c r="M104" s="740" t="s">
        <v>215</v>
      </c>
      <c r="N104" s="741"/>
      <c r="O104" s="353" t="str">
        <f>IF(G58=0,"Autre mode",G58)</f>
        <v>Autre mode</v>
      </c>
      <c r="P104" s="354" t="s">
        <v>247</v>
      </c>
      <c r="Q104" s="351" t="s">
        <v>166</v>
      </c>
    </row>
    <row r="105" spans="2:21" ht="15" customHeight="1">
      <c r="B105" s="742" t="s">
        <v>36</v>
      </c>
      <c r="C105" s="743"/>
      <c r="D105" s="743"/>
      <c r="E105" s="743"/>
      <c r="F105" s="743"/>
      <c r="G105" s="78">
        <v>0</v>
      </c>
      <c r="H105" s="355">
        <f>$L$25</f>
        <v>0</v>
      </c>
      <c r="I105" s="356">
        <f>$L$31</f>
        <v>0</v>
      </c>
      <c r="J105" s="357">
        <f>$L$37</f>
        <v>0</v>
      </c>
      <c r="K105" s="357">
        <f>IFERROR((H42/H41)*J41+J42,0)</f>
        <v>0</v>
      </c>
      <c r="L105" s="431">
        <f>IFERROR((H43/H41)*J41+J43,0)</f>
        <v>0</v>
      </c>
      <c r="M105" s="744">
        <f>$L$53</f>
        <v>0</v>
      </c>
      <c r="N105" s="745"/>
      <c r="O105" s="358">
        <f>$L$59</f>
        <v>0</v>
      </c>
      <c r="P105" s="359">
        <v>1</v>
      </c>
      <c r="Q105" s="23">
        <f>(G105*(H105+I105+J105+K105+L105+M105+O105))</f>
        <v>0</v>
      </c>
      <c r="T105" s="327"/>
      <c r="U105" s="327"/>
    </row>
    <row r="106" spans="2:21" ht="15" customHeight="1">
      <c r="B106" s="746" t="s">
        <v>248</v>
      </c>
      <c r="C106" s="747"/>
      <c r="D106" s="747"/>
      <c r="E106" s="747"/>
      <c r="F106" s="747"/>
      <c r="G106" s="79">
        <v>0</v>
      </c>
      <c r="H106" s="360">
        <f>H105*$P106</f>
        <v>0</v>
      </c>
      <c r="I106" s="361">
        <f>I105*$P106</f>
        <v>0</v>
      </c>
      <c r="J106" s="361">
        <f>J105*$P106</f>
        <v>0</v>
      </c>
      <c r="K106" s="361">
        <f>K105*$P106</f>
        <v>0</v>
      </c>
      <c r="L106" s="360">
        <f>L105*$P106</f>
        <v>0</v>
      </c>
      <c r="M106" s="728">
        <f>M105*P106</f>
        <v>0</v>
      </c>
      <c r="N106" s="729"/>
      <c r="O106" s="361">
        <f t="shared" ref="O106" si="0">O105*$P106</f>
        <v>0</v>
      </c>
      <c r="P106" s="362">
        <f>H90</f>
        <v>0</v>
      </c>
      <c r="Q106" s="23">
        <f t="shared" ref="Q106:Q111" si="1">(G106*(H106+I106+J106+K106+L106+M106+O106))</f>
        <v>0</v>
      </c>
      <c r="T106" s="327"/>
      <c r="U106" s="327"/>
    </row>
    <row r="107" spans="2:21" ht="15" customHeight="1">
      <c r="B107" s="726" t="s">
        <v>38</v>
      </c>
      <c r="C107" s="727"/>
      <c r="D107" s="727"/>
      <c r="E107" s="727"/>
      <c r="F107" s="727"/>
      <c r="G107" s="79">
        <v>0</v>
      </c>
      <c r="H107" s="360">
        <f>H105+H106</f>
        <v>0</v>
      </c>
      <c r="I107" s="361">
        <f t="shared" ref="I107:J107" si="2">I105+I106</f>
        <v>0</v>
      </c>
      <c r="J107" s="363">
        <f t="shared" si="2"/>
        <v>0</v>
      </c>
      <c r="K107" s="363">
        <f>K105+K106</f>
        <v>0</v>
      </c>
      <c r="L107" s="368">
        <f>L105+L106</f>
        <v>0</v>
      </c>
      <c r="M107" s="728">
        <f>M105+M106</f>
        <v>0</v>
      </c>
      <c r="N107" s="729"/>
      <c r="O107" s="361">
        <f t="shared" ref="O107" si="3">O105+O106</f>
        <v>0</v>
      </c>
      <c r="P107" s="364">
        <v>1</v>
      </c>
      <c r="Q107" s="23">
        <f t="shared" si="1"/>
        <v>0</v>
      </c>
      <c r="T107" s="327"/>
      <c r="U107" s="327"/>
    </row>
    <row r="108" spans="2:21" ht="15" customHeight="1">
      <c r="B108" s="726" t="s">
        <v>39</v>
      </c>
      <c r="C108" s="727"/>
      <c r="D108" s="727"/>
      <c r="E108" s="727"/>
      <c r="F108" s="727"/>
      <c r="G108" s="79">
        <v>0</v>
      </c>
      <c r="H108" s="360">
        <f t="shared" ref="H108" si="4">$L$25</f>
        <v>0</v>
      </c>
      <c r="I108" s="365">
        <f t="shared" ref="I108" si="5">$L$31</f>
        <v>0</v>
      </c>
      <c r="J108" s="366"/>
      <c r="K108" s="366"/>
      <c r="L108" s="457"/>
      <c r="M108" s="749">
        <f t="shared" ref="M108" si="6">$L$53</f>
        <v>0</v>
      </c>
      <c r="N108" s="729"/>
      <c r="O108" s="367">
        <f>O105</f>
        <v>0</v>
      </c>
      <c r="P108" s="364">
        <v>1</v>
      </c>
      <c r="Q108" s="23">
        <f t="shared" si="1"/>
        <v>0</v>
      </c>
      <c r="T108" s="327"/>
      <c r="U108" s="327"/>
    </row>
    <row r="109" spans="2:21" ht="15" customHeight="1">
      <c r="B109" s="726" t="s">
        <v>40</v>
      </c>
      <c r="C109" s="727"/>
      <c r="D109" s="727"/>
      <c r="E109" s="727"/>
      <c r="F109" s="727"/>
      <c r="G109" s="79">
        <v>0</v>
      </c>
      <c r="H109" s="360">
        <f>H105*$P109</f>
        <v>0</v>
      </c>
      <c r="I109" s="361">
        <f>I105*$P109</f>
        <v>0</v>
      </c>
      <c r="J109" s="361">
        <f>J105*1</f>
        <v>0</v>
      </c>
      <c r="K109" s="361">
        <f>K105*1</f>
        <v>0</v>
      </c>
      <c r="L109" s="360">
        <f>L105*1</f>
        <v>0</v>
      </c>
      <c r="M109" s="728">
        <f>M105*P109</f>
        <v>0</v>
      </c>
      <c r="N109" s="729"/>
      <c r="O109" s="361">
        <f>O105*$P109</f>
        <v>0</v>
      </c>
      <c r="P109" s="364">
        <v>0.13</v>
      </c>
      <c r="Q109" s="23">
        <f t="shared" si="1"/>
        <v>0</v>
      </c>
      <c r="T109" s="327"/>
      <c r="U109" s="327"/>
    </row>
    <row r="110" spans="2:21" ht="15" customHeight="1">
      <c r="B110" s="750" t="s">
        <v>249</v>
      </c>
      <c r="C110" s="751"/>
      <c r="D110" s="751"/>
      <c r="E110" s="751"/>
      <c r="F110" s="751"/>
      <c r="G110" s="24">
        <v>0</v>
      </c>
      <c r="H110" s="368">
        <f>H107</f>
        <v>0</v>
      </c>
      <c r="I110" s="363">
        <f t="shared" ref="I110:L110" si="7">I107</f>
        <v>0</v>
      </c>
      <c r="J110" s="363">
        <f t="shared" si="7"/>
        <v>0</v>
      </c>
      <c r="K110" s="363">
        <f t="shared" si="7"/>
        <v>0</v>
      </c>
      <c r="L110" s="368">
        <f t="shared" si="7"/>
        <v>0</v>
      </c>
      <c r="M110" s="752">
        <f>M107</f>
        <v>0</v>
      </c>
      <c r="N110" s="753"/>
      <c r="O110" s="363">
        <f t="shared" ref="O110" si="8">O107</f>
        <v>0</v>
      </c>
      <c r="P110" s="369"/>
      <c r="Q110" s="23">
        <f t="shared" si="1"/>
        <v>0</v>
      </c>
      <c r="T110" s="327"/>
      <c r="U110" s="327"/>
    </row>
    <row r="111" spans="2:21" ht="15" customHeight="1" thickBot="1">
      <c r="B111" s="754" t="s">
        <v>240</v>
      </c>
      <c r="C111" s="755"/>
      <c r="D111" s="755"/>
      <c r="E111" s="755"/>
      <c r="F111" s="755"/>
      <c r="G111" s="80">
        <v>0</v>
      </c>
      <c r="H111" s="370">
        <f>H107</f>
        <v>0</v>
      </c>
      <c r="I111" s="371">
        <f t="shared" ref="I111:L111" si="9">I107</f>
        <v>0</v>
      </c>
      <c r="J111" s="371">
        <f t="shared" si="9"/>
        <v>0</v>
      </c>
      <c r="K111" s="371">
        <f t="shared" si="9"/>
        <v>0</v>
      </c>
      <c r="L111" s="370">
        <f t="shared" si="9"/>
        <v>0</v>
      </c>
      <c r="M111" s="756">
        <f>M107</f>
        <v>0</v>
      </c>
      <c r="N111" s="757"/>
      <c r="O111" s="371">
        <f t="shared" ref="O111" si="10">O107</f>
        <v>0</v>
      </c>
      <c r="P111" s="372"/>
      <c r="Q111" s="23">
        <f t="shared" si="1"/>
        <v>0</v>
      </c>
      <c r="T111" s="327"/>
      <c r="U111" s="327"/>
    </row>
    <row r="112" spans="2:21" ht="15" customHeight="1" thickBot="1">
      <c r="F112" s="265"/>
      <c r="G112" s="279"/>
      <c r="H112" s="279"/>
      <c r="I112" s="312"/>
      <c r="J112" s="286"/>
      <c r="K112" s="286"/>
      <c r="L112" s="286"/>
      <c r="M112" s="758" t="s">
        <v>250</v>
      </c>
      <c r="N112" s="759"/>
      <c r="O112" s="759"/>
      <c r="P112" s="373"/>
      <c r="Q112" s="374">
        <f>SUM(Q105:Q111)</f>
        <v>0</v>
      </c>
    </row>
    <row r="113" spans="2:17" ht="15" customHeight="1">
      <c r="F113" s="265"/>
      <c r="G113" s="279"/>
      <c r="H113" s="279"/>
      <c r="I113" s="312"/>
      <c r="J113" s="286"/>
      <c r="K113" s="286"/>
      <c r="L113" s="375"/>
      <c r="M113" s="375"/>
      <c r="N113" s="375"/>
      <c r="O113" s="375"/>
      <c r="Q113" s="376"/>
    </row>
    <row r="114" spans="2:17" ht="15" customHeight="1" thickBot="1">
      <c r="F114" s="265"/>
      <c r="G114" s="279"/>
      <c r="H114" s="279"/>
      <c r="I114" s="312"/>
      <c r="J114" s="286"/>
      <c r="K114" s="286"/>
      <c r="L114" s="347"/>
      <c r="M114" s="347"/>
      <c r="N114" s="347"/>
      <c r="O114" s="347"/>
    </row>
    <row r="115" spans="2:17" ht="15" customHeight="1" thickBot="1">
      <c r="F115" s="265"/>
      <c r="G115" s="279"/>
      <c r="H115" s="377" t="s">
        <v>244</v>
      </c>
      <c r="I115" s="378" t="s">
        <v>205</v>
      </c>
      <c r="J115" s="379" t="s">
        <v>209</v>
      </c>
      <c r="K115" s="353" t="s">
        <v>245</v>
      </c>
      <c r="L115" s="428" t="s">
        <v>246</v>
      </c>
      <c r="M115" s="760" t="s">
        <v>215</v>
      </c>
      <c r="N115" s="761"/>
      <c r="O115" s="380" t="str">
        <f>O104</f>
        <v>Autre mode</v>
      </c>
      <c r="P115" s="381"/>
    </row>
    <row r="116" spans="2:17" ht="15" customHeight="1">
      <c r="B116" s="762" t="s">
        <v>251</v>
      </c>
      <c r="C116" s="763"/>
      <c r="D116" s="763"/>
      <c r="E116" s="763"/>
      <c r="F116" s="763"/>
      <c r="G116" s="25"/>
      <c r="H116" s="382">
        <f t="shared" ref="H116:M116" si="11">IFERROR(($J$100/$H$128)*H123,0)</f>
        <v>0</v>
      </c>
      <c r="I116" s="383">
        <f t="shared" si="11"/>
        <v>0</v>
      </c>
      <c r="J116" s="383">
        <f t="shared" si="11"/>
        <v>0</v>
      </c>
      <c r="K116" s="384">
        <f t="shared" si="11"/>
        <v>0</v>
      </c>
      <c r="L116" s="458">
        <f t="shared" si="11"/>
        <v>0</v>
      </c>
      <c r="M116" s="764">
        <f t="shared" si="11"/>
        <v>0</v>
      </c>
      <c r="N116" s="764"/>
      <c r="O116" s="385">
        <f>IFERROR(($J$100/$H$128)*O123,0)</f>
        <v>0</v>
      </c>
      <c r="P116" s="386"/>
    </row>
    <row r="117" spans="2:17" ht="15" customHeight="1">
      <c r="B117" s="765" t="s">
        <v>252</v>
      </c>
      <c r="C117" s="766"/>
      <c r="D117" s="766"/>
      <c r="E117" s="766"/>
      <c r="F117" s="766"/>
      <c r="G117" s="387"/>
      <c r="H117" s="388">
        <f>SUMPRODUCT($G$105:$G$111,H105:H111)</f>
        <v>0</v>
      </c>
      <c r="I117" s="389">
        <f t="shared" ref="I117:M117" si="12">SUMPRODUCT($G$105:$G$111,I105:I111)</f>
        <v>0</v>
      </c>
      <c r="J117" s="389">
        <f t="shared" si="12"/>
        <v>0</v>
      </c>
      <c r="K117" s="389">
        <f>SUMPRODUCT($G$105:$G$111,K105:K111)</f>
        <v>0</v>
      </c>
      <c r="L117" s="448">
        <f>SUMPRODUCT($G$105:$G$111,L105:L111)</f>
        <v>0</v>
      </c>
      <c r="M117" s="767">
        <f t="shared" si="12"/>
        <v>0</v>
      </c>
      <c r="N117" s="767"/>
      <c r="O117" s="390">
        <f t="shared" ref="O117" si="13">SUMPRODUCT($G$105:$G$111,O105:O111)</f>
        <v>0</v>
      </c>
      <c r="P117" s="391"/>
    </row>
    <row r="118" spans="2:17" ht="15" customHeight="1">
      <c r="B118" s="765" t="s">
        <v>253</v>
      </c>
      <c r="C118" s="766"/>
      <c r="D118" s="766"/>
      <c r="E118" s="766"/>
      <c r="F118" s="766"/>
      <c r="G118" s="26">
        <v>0</v>
      </c>
      <c r="H118" s="388">
        <f t="shared" ref="H118:M118" si="14">(H116+H117)*$G$118</f>
        <v>0</v>
      </c>
      <c r="I118" s="389">
        <f t="shared" si="14"/>
        <v>0</v>
      </c>
      <c r="J118" s="389">
        <f t="shared" si="14"/>
        <v>0</v>
      </c>
      <c r="K118" s="389">
        <f t="shared" si="14"/>
        <v>0</v>
      </c>
      <c r="L118" s="448">
        <f t="shared" si="14"/>
        <v>0</v>
      </c>
      <c r="M118" s="767">
        <f t="shared" si="14"/>
        <v>0</v>
      </c>
      <c r="N118" s="767"/>
      <c r="O118" s="390">
        <f>(O116+O117)*$G$118</f>
        <v>0</v>
      </c>
      <c r="P118" s="391"/>
    </row>
    <row r="119" spans="2:17" ht="15" customHeight="1">
      <c r="B119" s="765" t="s">
        <v>254</v>
      </c>
      <c r="C119" s="766"/>
      <c r="D119" s="766"/>
      <c r="E119" s="766"/>
      <c r="F119" s="766"/>
      <c r="G119" s="392"/>
      <c r="H119" s="388">
        <f>H116+H117+H118</f>
        <v>0</v>
      </c>
      <c r="I119" s="389">
        <f t="shared" ref="I119:O119" si="15">I116+I117+I118</f>
        <v>0</v>
      </c>
      <c r="J119" s="389">
        <f t="shared" si="15"/>
        <v>0</v>
      </c>
      <c r="K119" s="389">
        <f>K116+K117+K118</f>
        <v>0</v>
      </c>
      <c r="L119" s="448">
        <f>L116+L117+L118</f>
        <v>0</v>
      </c>
      <c r="M119" s="767">
        <f t="shared" si="15"/>
        <v>0</v>
      </c>
      <c r="N119" s="767"/>
      <c r="O119" s="390">
        <f t="shared" si="15"/>
        <v>0</v>
      </c>
      <c r="P119" s="391"/>
    </row>
    <row r="120" spans="2:17" ht="15" customHeight="1">
      <c r="B120" s="765" t="s">
        <v>255</v>
      </c>
      <c r="C120" s="766"/>
      <c r="D120" s="766"/>
      <c r="E120" s="766"/>
      <c r="F120" s="766"/>
      <c r="G120" s="27">
        <v>0</v>
      </c>
      <c r="H120" s="388">
        <f>H119*G120</f>
        <v>0</v>
      </c>
      <c r="I120" s="389">
        <f>I119*G120</f>
        <v>0</v>
      </c>
      <c r="J120" s="389">
        <f>J119*G120</f>
        <v>0</v>
      </c>
      <c r="K120" s="393">
        <f>K119*G120</f>
        <v>0</v>
      </c>
      <c r="L120" s="459">
        <f>L119*G120</f>
        <v>0</v>
      </c>
      <c r="M120" s="767">
        <f>+M119*G120</f>
        <v>0</v>
      </c>
      <c r="N120" s="767"/>
      <c r="O120" s="394">
        <f>+O119*G120</f>
        <v>0</v>
      </c>
      <c r="P120" s="391"/>
    </row>
    <row r="121" spans="2:17" ht="15" customHeight="1">
      <c r="B121" s="765" t="s">
        <v>166</v>
      </c>
      <c r="C121" s="766"/>
      <c r="D121" s="766"/>
      <c r="E121" s="766"/>
      <c r="F121" s="766"/>
      <c r="G121" s="395"/>
      <c r="H121" s="388">
        <f t="shared" ref="H121:M121" si="16">SUM(H119:H120)</f>
        <v>0</v>
      </c>
      <c r="I121" s="389">
        <f t="shared" si="16"/>
        <v>0</v>
      </c>
      <c r="J121" s="389">
        <f t="shared" si="16"/>
        <v>0</v>
      </c>
      <c r="K121" s="393">
        <f t="shared" si="16"/>
        <v>0</v>
      </c>
      <c r="L121" s="459">
        <f t="shared" si="16"/>
        <v>0</v>
      </c>
      <c r="M121" s="767">
        <f t="shared" si="16"/>
        <v>0</v>
      </c>
      <c r="N121" s="767"/>
      <c r="O121" s="394">
        <f t="shared" ref="O121" si="17">SUM(O119:O120)</f>
        <v>0</v>
      </c>
      <c r="P121" s="391"/>
    </row>
    <row r="122" spans="2:17" ht="15" customHeight="1" thickBot="1">
      <c r="B122" s="768" t="s">
        <v>256</v>
      </c>
      <c r="C122" s="769"/>
      <c r="D122" s="769"/>
      <c r="E122" s="769"/>
      <c r="F122" s="769"/>
      <c r="G122" s="28">
        <v>0</v>
      </c>
      <c r="H122" s="396">
        <f t="shared" ref="H122:M122" si="18">IFERROR((H110/SUM($H$110:$O$110))*$G$122,0)</f>
        <v>0</v>
      </c>
      <c r="I122" s="397">
        <f t="shared" si="18"/>
        <v>0</v>
      </c>
      <c r="J122" s="397">
        <f t="shared" si="18"/>
        <v>0</v>
      </c>
      <c r="K122" s="397">
        <f t="shared" si="18"/>
        <v>0</v>
      </c>
      <c r="L122" s="453">
        <f t="shared" si="18"/>
        <v>0</v>
      </c>
      <c r="M122" s="770">
        <f t="shared" si="18"/>
        <v>0</v>
      </c>
      <c r="N122" s="770"/>
      <c r="O122" s="398">
        <f>IFERROR((O110/SUM($H$110:$O$110))*$G$122,0)</f>
        <v>0</v>
      </c>
      <c r="P122" s="399"/>
    </row>
    <row r="123" spans="2:17" ht="15" customHeight="1">
      <c r="B123" s="771" t="s">
        <v>257</v>
      </c>
      <c r="C123" s="772"/>
      <c r="D123" s="772"/>
      <c r="E123" s="772"/>
      <c r="F123" s="772"/>
      <c r="G123" s="773"/>
      <c r="H123" s="60">
        <f>G26</f>
        <v>260.53699999999998</v>
      </c>
      <c r="I123" s="106">
        <f>G32</f>
        <v>0</v>
      </c>
      <c r="J123" s="106">
        <f>G38</f>
        <v>0</v>
      </c>
      <c r="K123" s="106">
        <f>H42</f>
        <v>0</v>
      </c>
      <c r="L123" s="109">
        <f>H43</f>
        <v>0.90300000000000002</v>
      </c>
      <c r="M123" s="774">
        <f>G54</f>
        <v>0</v>
      </c>
      <c r="N123" s="774"/>
      <c r="O123" s="106">
        <f>G60</f>
        <v>0</v>
      </c>
    </row>
    <row r="124" spans="2:17" ht="15" customHeight="1">
      <c r="B124" s="775" t="s">
        <v>258</v>
      </c>
      <c r="C124" s="776"/>
      <c r="D124" s="776"/>
      <c r="E124" s="776"/>
      <c r="F124" s="776"/>
      <c r="G124" s="777"/>
      <c r="H124" s="29">
        <f t="shared" ref="H124:M124" si="19">SUM(H121:H122)</f>
        <v>0</v>
      </c>
      <c r="I124" s="107">
        <f t="shared" si="19"/>
        <v>0</v>
      </c>
      <c r="J124" s="107">
        <f t="shared" si="19"/>
        <v>0</v>
      </c>
      <c r="K124" s="99">
        <f t="shared" si="19"/>
        <v>0</v>
      </c>
      <c r="L124" s="30">
        <f t="shared" si="19"/>
        <v>0</v>
      </c>
      <c r="M124" s="778">
        <f t="shared" si="19"/>
        <v>0</v>
      </c>
      <c r="N124" s="778"/>
      <c r="O124" s="107">
        <f>O121+O122</f>
        <v>0</v>
      </c>
    </row>
    <row r="125" spans="2:17" ht="15" customHeight="1" thickBot="1">
      <c r="B125" s="779" t="s">
        <v>259</v>
      </c>
      <c r="C125" s="780"/>
      <c r="D125" s="780"/>
      <c r="E125" s="780"/>
      <c r="F125" s="780"/>
      <c r="G125" s="781"/>
      <c r="H125" s="32">
        <f t="shared" ref="H125:M125" si="20">IF(ISERROR(H124/H123),0,H124/H123)</f>
        <v>0</v>
      </c>
      <c r="I125" s="108">
        <f t="shared" si="20"/>
        <v>0</v>
      </c>
      <c r="J125" s="108">
        <f t="shared" si="20"/>
        <v>0</v>
      </c>
      <c r="K125" s="100">
        <f t="shared" si="20"/>
        <v>0</v>
      </c>
      <c r="L125" s="33">
        <f t="shared" si="20"/>
        <v>0</v>
      </c>
      <c r="M125" s="782">
        <f t="shared" si="20"/>
        <v>0</v>
      </c>
      <c r="N125" s="782"/>
      <c r="O125" s="108">
        <f>IFERROR(O124/O123,0)</f>
        <v>0</v>
      </c>
    </row>
    <row r="127" spans="2:17" ht="15" customHeight="1" thickBot="1"/>
    <row r="128" spans="2:17" ht="15" customHeight="1" thickBot="1">
      <c r="B128" s="676" t="s">
        <v>260</v>
      </c>
      <c r="C128" s="786"/>
      <c r="D128" s="786"/>
      <c r="E128" s="786"/>
      <c r="F128" s="786"/>
      <c r="G128" s="677"/>
      <c r="H128" s="35">
        <f>H74</f>
        <v>261.44</v>
      </c>
      <c r="J128" s="400"/>
    </row>
    <row r="129" spans="2:17" ht="15" customHeight="1" thickBot="1">
      <c r="B129" s="783" t="s">
        <v>261</v>
      </c>
      <c r="C129" s="784"/>
      <c r="D129" s="784"/>
      <c r="E129" s="784"/>
      <c r="F129" s="784"/>
      <c r="G129" s="785"/>
      <c r="H129" s="36">
        <f>(H123*ROUND(H125,2))+(I123*ROUND(I125,2))+(J123*ROUND(J125,2))+(L123*ROUND(L125,2))+(M123*ROUND(M125,2))+(O123*ROUND(O125,2))+(K123*ROUND(K125,2))</f>
        <v>0</v>
      </c>
    </row>
    <row r="130" spans="2:17" ht="15" customHeight="1" thickBot="1">
      <c r="B130" s="787" t="s">
        <v>262</v>
      </c>
      <c r="C130" s="788"/>
      <c r="D130" s="788"/>
      <c r="E130" s="788"/>
      <c r="F130" s="788"/>
      <c r="G130" s="789"/>
      <c r="H130" s="37">
        <f>IF(ISERROR(H129/H128),0,H129/H128)</f>
        <v>0</v>
      </c>
    </row>
    <row r="132" spans="2:17" ht="15" hidden="1" customHeight="1">
      <c r="M132" s="284"/>
      <c r="N132" s="284"/>
      <c r="O132" s="310"/>
      <c r="P132" s="401"/>
    </row>
    <row r="133" spans="2:17" ht="15" hidden="1" customHeight="1">
      <c r="M133" s="284"/>
      <c r="N133" s="284"/>
      <c r="O133" s="310"/>
      <c r="P133" s="401"/>
    </row>
    <row r="134" spans="2:17" ht="15" customHeight="1">
      <c r="M134" s="284"/>
      <c r="N134" s="284"/>
      <c r="O134" s="310"/>
      <c r="P134" s="401"/>
    </row>
    <row r="135" spans="2:17" ht="18.75" customHeight="1">
      <c r="B135" s="704" t="s">
        <v>174</v>
      </c>
      <c r="C135" s="704"/>
      <c r="D135" s="704"/>
      <c r="E135" s="704"/>
      <c r="F135" s="704"/>
      <c r="G135" s="704"/>
      <c r="H135" s="704"/>
      <c r="I135" s="704"/>
      <c r="J135" s="704"/>
      <c r="K135" s="704"/>
      <c r="L135" s="704"/>
      <c r="M135" s="704"/>
      <c r="N135" s="402"/>
      <c r="O135" s="288"/>
      <c r="P135" s="403"/>
    </row>
    <row r="136" spans="2:17" ht="15" customHeight="1">
      <c r="M136" s="288"/>
      <c r="N136" s="288"/>
      <c r="O136" s="288"/>
      <c r="P136" s="403"/>
    </row>
    <row r="137" spans="2:17" ht="15" customHeight="1" thickBot="1">
      <c r="F137" s="265"/>
    </row>
    <row r="138" spans="2:17" ht="15" hidden="1" customHeight="1" thickBot="1">
      <c r="B138" s="783" t="s">
        <v>261</v>
      </c>
      <c r="C138" s="784"/>
      <c r="D138" s="784"/>
      <c r="E138" s="784"/>
      <c r="F138" s="784"/>
      <c r="G138" s="785"/>
      <c r="H138" s="36">
        <f>H129</f>
        <v>0</v>
      </c>
    </row>
    <row r="139" spans="2:17" ht="15" hidden="1" customHeight="1" thickBot="1">
      <c r="B139" s="783" t="s">
        <v>263</v>
      </c>
      <c r="C139" s="784"/>
      <c r="D139" s="784"/>
      <c r="E139" s="784"/>
      <c r="F139" s="784"/>
      <c r="G139" s="785"/>
      <c r="H139" s="36">
        <f>H79</f>
        <v>0</v>
      </c>
    </row>
    <row r="140" spans="2:17" ht="15" customHeight="1" thickBot="1">
      <c r="B140" s="783" t="s">
        <v>174</v>
      </c>
      <c r="C140" s="784"/>
      <c r="D140" s="784"/>
      <c r="E140" s="784"/>
      <c r="F140" s="784"/>
      <c r="G140" s="785"/>
      <c r="H140" s="36">
        <f>H138+H139</f>
        <v>0</v>
      </c>
    </row>
    <row r="141" spans="2:17" ht="15" customHeight="1">
      <c r="C141" s="123"/>
      <c r="D141" s="123"/>
      <c r="F141" s="265"/>
    </row>
    <row r="142" spans="2:17" ht="15" customHeight="1">
      <c r="C142" s="123"/>
      <c r="D142" s="123"/>
      <c r="F142" s="265"/>
    </row>
    <row r="143" spans="2:17" ht="15" customHeight="1">
      <c r="C143" s="123"/>
      <c r="D143" s="123"/>
      <c r="F143" s="265"/>
      <c r="P143" s="404"/>
      <c r="Q143" s="265"/>
    </row>
    <row r="144" spans="2:17" ht="15" customHeight="1">
      <c r="C144" s="123"/>
      <c r="D144" s="123"/>
      <c r="F144" s="265"/>
      <c r="P144" s="404"/>
      <c r="Q144" s="286"/>
    </row>
    <row r="145" spans="3:17" ht="15" customHeight="1">
      <c r="C145" s="123"/>
      <c r="D145" s="123"/>
      <c r="F145" s="265"/>
      <c r="P145" s="404"/>
      <c r="Q145" s="286"/>
    </row>
    <row r="146" spans="3:17" ht="15" customHeight="1">
      <c r="C146" s="123"/>
      <c r="D146" s="123"/>
      <c r="F146" s="265"/>
      <c r="P146" s="404"/>
      <c r="Q146" s="286"/>
    </row>
    <row r="147" spans="3:17" ht="15" customHeight="1">
      <c r="C147" s="123"/>
      <c r="D147" s="123"/>
      <c r="F147" s="265"/>
      <c r="P147" s="404"/>
      <c r="Q147" s="286"/>
    </row>
    <row r="148" spans="3:17" ht="15" customHeight="1">
      <c r="C148" s="123"/>
      <c r="D148" s="123"/>
      <c r="F148" s="265"/>
      <c r="P148" s="405"/>
      <c r="Q148" s="286"/>
    </row>
    <row r="149" spans="3:17" ht="15" customHeight="1">
      <c r="C149" s="123"/>
      <c r="D149" s="123"/>
      <c r="F149" s="265"/>
      <c r="P149" s="405"/>
      <c r="Q149" s="286"/>
    </row>
    <row r="150" spans="3:17" ht="15" customHeight="1">
      <c r="C150" s="123"/>
      <c r="D150" s="123"/>
      <c r="F150" s="265"/>
      <c r="P150" s="405"/>
      <c r="Q150" s="286"/>
    </row>
    <row r="151" spans="3:17" ht="15" customHeight="1">
      <c r="C151" s="123"/>
      <c r="D151" s="123"/>
      <c r="F151" s="265"/>
      <c r="G151" s="265"/>
      <c r="H151" s="265"/>
      <c r="I151" s="265"/>
      <c r="J151" s="38"/>
      <c r="K151" s="38"/>
      <c r="L151" s="38"/>
      <c r="M151" s="38"/>
      <c r="N151" s="38"/>
      <c r="O151" s="38"/>
      <c r="P151" s="406"/>
      <c r="Q151" s="286"/>
    </row>
    <row r="152" spans="3:17" ht="15" customHeight="1">
      <c r="C152" s="123"/>
      <c r="D152" s="123"/>
      <c r="F152" s="265"/>
      <c r="J152" s="38"/>
      <c r="K152" s="38"/>
      <c r="L152" s="38"/>
      <c r="M152" s="407"/>
      <c r="N152" s="407"/>
      <c r="O152" s="407"/>
      <c r="P152" s="406"/>
      <c r="Q152" s="286"/>
    </row>
    <row r="153" spans="3:17" ht="15" customHeight="1">
      <c r="C153" s="123"/>
      <c r="D153" s="123"/>
      <c r="F153" s="265"/>
      <c r="J153" s="265"/>
      <c r="K153" s="38"/>
      <c r="L153" s="265"/>
      <c r="M153" s="39"/>
      <c r="N153" s="39"/>
      <c r="O153" s="39"/>
      <c r="P153" s="406"/>
      <c r="Q153" s="265"/>
    </row>
    <row r="154" spans="3:17" ht="15" customHeight="1">
      <c r="C154" s="123"/>
      <c r="D154" s="123"/>
      <c r="F154" s="265"/>
      <c r="J154" s="265"/>
      <c r="K154" s="38"/>
      <c r="L154" s="265"/>
      <c r="M154" s="39"/>
      <c r="N154" s="39"/>
      <c r="O154" s="39"/>
      <c r="P154" s="406"/>
      <c r="Q154" s="286"/>
    </row>
    <row r="155" spans="3:17" ht="15" customHeight="1">
      <c r="C155" s="123"/>
      <c r="D155" s="123"/>
      <c r="F155" s="265"/>
      <c r="G155" s="265"/>
      <c r="H155" s="265"/>
      <c r="I155" s="265"/>
      <c r="J155" s="265"/>
      <c r="K155" s="265"/>
      <c r="L155" s="265"/>
      <c r="M155" s="265"/>
      <c r="N155" s="265"/>
      <c r="O155" s="265"/>
      <c r="P155" s="406"/>
      <c r="Q155" s="286"/>
    </row>
    <row r="156" spans="3:17" ht="15" customHeight="1">
      <c r="C156" s="123"/>
      <c r="D156" s="123"/>
      <c r="F156" s="265"/>
      <c r="G156" s="265"/>
      <c r="H156" s="265"/>
      <c r="I156" s="265"/>
      <c r="J156" s="265"/>
      <c r="K156" s="265"/>
      <c r="L156" s="265"/>
      <c r="M156" s="265"/>
      <c r="N156" s="265"/>
      <c r="O156" s="38"/>
      <c r="P156" s="406"/>
      <c r="Q156" s="286"/>
    </row>
    <row r="157" spans="3:17" ht="15" customHeight="1">
      <c r="C157" s="123"/>
      <c r="D157" s="123"/>
      <c r="F157" s="265"/>
      <c r="G157" s="286"/>
      <c r="H157" s="265"/>
      <c r="I157" s="265"/>
      <c r="J157" s="265"/>
      <c r="K157" s="265"/>
      <c r="L157" s="265"/>
      <c r="M157" s="265"/>
      <c r="N157" s="265"/>
      <c r="O157" s="265"/>
      <c r="P157" s="406"/>
      <c r="Q157" s="265"/>
    </row>
    <row r="158" spans="3:17" ht="15" customHeight="1">
      <c r="C158" s="123"/>
      <c r="D158" s="123"/>
      <c r="F158" s="265"/>
      <c r="G158" s="265"/>
      <c r="H158" s="265"/>
      <c r="I158" s="265"/>
      <c r="J158" s="265"/>
      <c r="K158" s="265"/>
      <c r="L158" s="265"/>
      <c r="M158" s="265"/>
      <c r="N158" s="265"/>
      <c r="O158" s="265"/>
      <c r="P158" s="406"/>
      <c r="Q158" s="265"/>
    </row>
  </sheetData>
  <sheetProtection password="EBC7" sheet="1" selectLockedCells="1"/>
  <protectedRanges>
    <protectedRange sqref="H16:H22" name="Plage1"/>
    <protectedRange sqref="H23" name="Plage1_1"/>
    <protectedRange sqref="H29:H30" name="Plage1_3"/>
  </protectedRanges>
  <mergeCells count="81">
    <mergeCell ref="B140:G140"/>
    <mergeCell ref="B128:G128"/>
    <mergeCell ref="B129:G129"/>
    <mergeCell ref="B130:G130"/>
    <mergeCell ref="B135:M135"/>
    <mergeCell ref="B138:G138"/>
    <mergeCell ref="B139:G139"/>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42509994-CB00-4A3D-8F8F-7951C9956D71}"/>
  </dataValidations>
  <pageMargins left="0.7" right="0.7" top="0.75" bottom="0.75" header="0.3" footer="0.3"/>
  <pageSetup orientation="portrait"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78EC8-2181-49EE-9723-C87DC54BD003}">
  <sheetPr>
    <tabColor rgb="FF00B0F0"/>
  </sheetPr>
  <dimension ref="A2:W167"/>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4.5703125" style="123" customWidth="1"/>
    <col min="18" max="16384" width="11.42578125" style="123"/>
  </cols>
  <sheetData>
    <row r="2" spans="1:23" ht="15" customHeight="1">
      <c r="B2" s="1" t="s">
        <v>42</v>
      </c>
    </row>
    <row r="3" spans="1:23" s="255" customFormat="1" ht="30" customHeight="1">
      <c r="C3" s="253"/>
      <c r="D3" s="253"/>
      <c r="F3" s="680" t="s">
        <v>151</v>
      </c>
      <c r="G3" s="680"/>
      <c r="H3" s="680"/>
      <c r="I3" s="680"/>
      <c r="J3" s="680"/>
      <c r="P3" s="256"/>
    </row>
    <row r="4" spans="1:23" ht="15" customHeight="1" thickBot="1">
      <c r="P4" s="257" t="s">
        <v>178</v>
      </c>
    </row>
    <row r="5" spans="1:23" ht="15" customHeight="1">
      <c r="F5" s="215" t="s">
        <v>152</v>
      </c>
      <c r="G5" s="216" t="s">
        <v>311</v>
      </c>
      <c r="I5" s="217" t="s">
        <v>154</v>
      </c>
      <c r="J5" s="218" t="s">
        <v>75</v>
      </c>
      <c r="P5" s="258">
        <v>2.8300000000000001E-3</v>
      </c>
    </row>
    <row r="6" spans="1:23" ht="15" customHeight="1">
      <c r="F6" s="219" t="s">
        <v>107</v>
      </c>
      <c r="G6" s="220">
        <v>2023</v>
      </c>
      <c r="I6" s="221" t="s">
        <v>156</v>
      </c>
      <c r="J6" s="222" t="s">
        <v>75</v>
      </c>
      <c r="P6" s="258">
        <v>5.6600000000000001E-3</v>
      </c>
    </row>
    <row r="7" spans="1:23" ht="15" customHeight="1">
      <c r="F7" s="219" t="s">
        <v>105</v>
      </c>
      <c r="G7" s="220" t="s">
        <v>60</v>
      </c>
      <c r="I7" s="223" t="s">
        <v>157</v>
      </c>
      <c r="J7" s="224" t="s">
        <v>75</v>
      </c>
      <c r="P7" s="2">
        <v>1.1310000000000001E-2</v>
      </c>
    </row>
    <row r="8" spans="1:23" ht="14.25" customHeight="1">
      <c r="F8" s="681" t="s">
        <v>158</v>
      </c>
      <c r="G8" s="846" t="s">
        <v>312</v>
      </c>
      <c r="I8" s="221" t="s">
        <v>160</v>
      </c>
      <c r="J8" s="222"/>
      <c r="P8" s="2">
        <v>1.414E-2</v>
      </c>
    </row>
    <row r="9" spans="1:23" ht="17.25" customHeight="1" thickBot="1">
      <c r="F9" s="682"/>
      <c r="G9" s="847"/>
      <c r="I9" s="486" t="s">
        <v>161</v>
      </c>
      <c r="J9" s="427" t="s">
        <v>125</v>
      </c>
      <c r="P9" s="258">
        <v>1.6969999999999999E-2</v>
      </c>
    </row>
    <row r="11" spans="1:23" ht="15" customHeight="1" thickBot="1"/>
    <row r="12" spans="1:23" ht="30" customHeight="1">
      <c r="B12" s="700" t="s">
        <v>115</v>
      </c>
      <c r="C12" s="701"/>
      <c r="D12" s="701"/>
      <c r="E12" s="701"/>
      <c r="F12" s="701"/>
      <c r="G12" s="701"/>
      <c r="H12" s="701"/>
      <c r="I12" s="701"/>
      <c r="J12" s="701"/>
      <c r="K12" s="701"/>
      <c r="L12" s="701"/>
      <c r="M12" s="702"/>
      <c r="N12" s="259"/>
    </row>
    <row r="13" spans="1:23" ht="24.95" customHeight="1">
      <c r="B13" s="703" t="s">
        <v>181</v>
      </c>
      <c r="C13" s="704"/>
      <c r="D13" s="704"/>
      <c r="E13" s="704"/>
      <c r="F13" s="704"/>
      <c r="G13" s="704"/>
      <c r="H13" s="704"/>
      <c r="I13" s="704"/>
      <c r="J13" s="704"/>
      <c r="K13" s="704"/>
      <c r="L13" s="704"/>
      <c r="M13" s="705"/>
      <c r="N13" s="260"/>
    </row>
    <row r="14" spans="1:23" s="254" customFormat="1" ht="15" customHeight="1" thickBot="1">
      <c r="A14" s="123"/>
      <c r="B14" s="127"/>
      <c r="C14" s="253"/>
      <c r="D14" s="253"/>
      <c r="E14" s="123"/>
      <c r="F14" s="123"/>
      <c r="G14" s="123"/>
      <c r="H14" s="123"/>
      <c r="I14" s="123"/>
      <c r="J14" s="123"/>
      <c r="K14" s="123"/>
      <c r="L14" s="123"/>
      <c r="M14" s="128"/>
      <c r="N14" s="123"/>
      <c r="O14" s="123"/>
      <c r="Q14" s="123"/>
      <c r="R14" s="123"/>
      <c r="S14" s="123"/>
      <c r="T14" s="123"/>
      <c r="U14" s="123"/>
      <c r="V14" s="123"/>
      <c r="W14" s="123"/>
    </row>
    <row r="15" spans="1:23" s="254" customFormat="1" ht="23.1" customHeight="1">
      <c r="A15" s="123"/>
      <c r="B15" s="127"/>
      <c r="C15" s="706" t="s">
        <v>182</v>
      </c>
      <c r="D15" s="707"/>
      <c r="E15" s="712" t="s">
        <v>183</v>
      </c>
      <c r="F15" s="261"/>
      <c r="G15" s="262" t="s">
        <v>184</v>
      </c>
      <c r="H15" s="263" t="s">
        <v>185</v>
      </c>
      <c r="I15" s="263" t="s">
        <v>186</v>
      </c>
      <c r="J15" s="264" t="s">
        <v>187</v>
      </c>
      <c r="K15" s="265"/>
      <c r="L15" s="123"/>
      <c r="M15" s="128"/>
      <c r="N15" s="123"/>
      <c r="O15" s="123"/>
      <c r="Q15" s="123"/>
      <c r="R15" s="123"/>
      <c r="S15" s="123"/>
      <c r="T15" s="123"/>
      <c r="U15" s="123"/>
      <c r="V15" s="123"/>
      <c r="W15" s="123"/>
    </row>
    <row r="16" spans="1:23" s="254" customFormat="1" ht="15" customHeight="1">
      <c r="A16" s="123"/>
      <c r="B16" s="127"/>
      <c r="C16" s="708"/>
      <c r="D16" s="709"/>
      <c r="E16" s="713"/>
      <c r="F16" s="715" t="s">
        <v>188</v>
      </c>
      <c r="G16" s="266" t="s">
        <v>189</v>
      </c>
      <c r="H16" s="267">
        <v>0.26</v>
      </c>
      <c r="I16" s="105">
        <v>0</v>
      </c>
      <c r="J16" s="269">
        <f>IF(ISERROR(H16/ROUND(I16,2)),0,H16/ROUND(I16,2))</f>
        <v>0</v>
      </c>
      <c r="K16" s="265"/>
      <c r="L16" s="123"/>
      <c r="M16" s="128"/>
      <c r="N16" s="123"/>
      <c r="O16" s="123"/>
      <c r="Q16" s="123"/>
      <c r="R16" s="123"/>
      <c r="S16" s="123"/>
      <c r="T16" s="123"/>
      <c r="U16" s="123"/>
      <c r="V16" s="123"/>
      <c r="W16" s="123"/>
    </row>
    <row r="17" spans="1:23" s="254" customFormat="1" ht="15" customHeight="1">
      <c r="A17" s="123"/>
      <c r="B17" s="127"/>
      <c r="C17" s="708"/>
      <c r="D17" s="709"/>
      <c r="E17" s="713"/>
      <c r="F17" s="715"/>
      <c r="G17" s="266" t="s">
        <v>190</v>
      </c>
      <c r="H17" s="267">
        <v>105.151</v>
      </c>
      <c r="I17" s="105">
        <v>0</v>
      </c>
      <c r="J17" s="269">
        <f>IF(ISERROR(H17/ROUND(I17,2)),0,H17/ROUND(I17,2))</f>
        <v>0</v>
      </c>
      <c r="K17" s="265"/>
      <c r="L17" s="123"/>
      <c r="M17" s="128"/>
      <c r="N17" s="123"/>
      <c r="O17" s="123"/>
      <c r="Q17" s="123"/>
      <c r="R17" s="123"/>
      <c r="S17" s="123"/>
      <c r="T17" s="123"/>
      <c r="U17" s="123"/>
      <c r="V17" s="123"/>
      <c r="W17" s="123"/>
    </row>
    <row r="18" spans="1:23" s="254" customFormat="1" ht="15" customHeight="1">
      <c r="A18" s="123"/>
      <c r="B18" s="127"/>
      <c r="C18" s="708"/>
      <c r="D18" s="709"/>
      <c r="E18" s="713"/>
      <c r="F18" s="716"/>
      <c r="G18" s="266" t="s">
        <v>191</v>
      </c>
      <c r="H18" s="267">
        <v>176.572</v>
      </c>
      <c r="I18" s="105">
        <v>0</v>
      </c>
      <c r="J18" s="269">
        <f>IF(ISERROR(H18/ROUND(I18,2)),0,H18/ROUND(I18,2))</f>
        <v>0</v>
      </c>
      <c r="K18" s="265"/>
      <c r="L18" s="123"/>
      <c r="M18" s="128"/>
      <c r="N18" s="123"/>
      <c r="O18" s="123"/>
      <c r="Q18" s="123"/>
      <c r="R18" s="123"/>
      <c r="S18" s="123"/>
      <c r="T18" s="123"/>
      <c r="U18" s="123"/>
      <c r="V18" s="123"/>
      <c r="W18" s="123"/>
    </row>
    <row r="19" spans="1:23" s="254" customFormat="1" ht="15" customHeight="1">
      <c r="A19" s="123"/>
      <c r="B19" s="127"/>
      <c r="C19" s="708"/>
      <c r="D19" s="709"/>
      <c r="E19" s="713"/>
      <c r="F19" s="716"/>
      <c r="G19" s="266" t="s">
        <v>192</v>
      </c>
      <c r="H19" s="267">
        <v>187.66800000000001</v>
      </c>
      <c r="I19" s="105">
        <v>0</v>
      </c>
      <c r="J19" s="269">
        <f>IF(ISERROR(H19/ROUND(I19,2)),0,H19/ROUND(I19,2))</f>
        <v>0</v>
      </c>
      <c r="K19" s="265"/>
      <c r="L19" s="123"/>
      <c r="M19" s="128"/>
      <c r="N19" s="123"/>
      <c r="O19" s="123"/>
      <c r="Q19" s="123"/>
      <c r="R19" s="123"/>
      <c r="S19" s="123"/>
      <c r="T19" s="123"/>
      <c r="U19" s="123"/>
      <c r="V19" s="123"/>
      <c r="W19" s="123"/>
    </row>
    <row r="20" spans="1:23" s="254" customFormat="1" ht="15" customHeight="1">
      <c r="A20" s="123"/>
      <c r="B20" s="127"/>
      <c r="C20" s="708"/>
      <c r="D20" s="709"/>
      <c r="E20" s="713"/>
      <c r="F20" s="716"/>
      <c r="G20" s="266" t="s">
        <v>193</v>
      </c>
      <c r="H20" s="267">
        <v>46.13</v>
      </c>
      <c r="I20" s="105">
        <v>0</v>
      </c>
      <c r="J20" s="269">
        <f>IF(ISERROR(H20/ROUND(I20,2)),0,H20/ROUND(I20,2))</f>
        <v>0</v>
      </c>
      <c r="K20" s="265"/>
      <c r="L20" s="123"/>
      <c r="M20" s="128"/>
      <c r="N20" s="123"/>
      <c r="O20" s="123"/>
      <c r="Q20" s="123"/>
      <c r="R20" s="123"/>
      <c r="S20" s="123"/>
      <c r="T20" s="123"/>
      <c r="U20" s="123"/>
      <c r="V20" s="123"/>
      <c r="W20" s="123"/>
    </row>
    <row r="21" spans="1:23" s="254" customFormat="1" ht="24.95" customHeight="1">
      <c r="A21" s="123"/>
      <c r="B21" s="127"/>
      <c r="C21" s="708"/>
      <c r="D21" s="709"/>
      <c r="E21" s="713"/>
      <c r="F21" s="715" t="s">
        <v>194</v>
      </c>
      <c r="G21" s="270" t="s">
        <v>195</v>
      </c>
      <c r="H21" s="267">
        <v>295.95999999999998</v>
      </c>
      <c r="I21" s="105">
        <v>0</v>
      </c>
      <c r="J21" s="269">
        <f>IF(ISERROR((ROUND(I21,2)*H21)*-1),0,(ROUND(I21,2)*H21)*-1)</f>
        <v>0</v>
      </c>
      <c r="K21" s="265"/>
      <c r="L21" s="265"/>
      <c r="M21" s="271"/>
      <c r="N21" s="265"/>
      <c r="O21" s="123"/>
      <c r="Q21" s="123"/>
      <c r="R21" s="123"/>
      <c r="S21" s="123"/>
      <c r="T21" s="123"/>
      <c r="U21" s="123"/>
      <c r="V21" s="123"/>
      <c r="W21" s="123"/>
    </row>
    <row r="22" spans="1:23" s="254" customFormat="1" ht="24.95" customHeight="1">
      <c r="A22" s="123"/>
      <c r="B22" s="127"/>
      <c r="C22" s="708"/>
      <c r="D22" s="709"/>
      <c r="E22" s="713"/>
      <c r="F22" s="716"/>
      <c r="G22" s="270" t="s">
        <v>196</v>
      </c>
      <c r="H22" s="267">
        <v>164.81399999999999</v>
      </c>
      <c r="I22" s="105">
        <v>0</v>
      </c>
      <c r="J22" s="269">
        <f>IF(ISERROR((ROUND(I22,2)*H22)),0,(ROUND(I22,2)*H22))</f>
        <v>0</v>
      </c>
      <c r="K22" s="265"/>
      <c r="L22" s="265"/>
      <c r="M22" s="271"/>
      <c r="N22" s="265"/>
      <c r="O22" s="123"/>
      <c r="Q22" s="123"/>
      <c r="R22" s="123"/>
      <c r="S22" s="123"/>
      <c r="T22" s="123"/>
      <c r="U22" s="123"/>
      <c r="V22" s="123"/>
      <c r="W22" s="123"/>
    </row>
    <row r="23" spans="1:23" s="254" customFormat="1" ht="24.95" customHeight="1">
      <c r="A23" s="123"/>
      <c r="B23" s="127"/>
      <c r="C23" s="708"/>
      <c r="D23" s="709"/>
      <c r="E23" s="713"/>
      <c r="F23" s="272" t="s">
        <v>197</v>
      </c>
      <c r="G23" s="270" t="s">
        <v>198</v>
      </c>
      <c r="H23" s="267">
        <v>3.3209999999999997</v>
      </c>
      <c r="I23" s="3">
        <v>0</v>
      </c>
      <c r="J23" s="273">
        <f>+ROUND(I23,2)*H23</f>
        <v>0</v>
      </c>
      <c r="K23" s="265"/>
      <c r="L23" s="4"/>
      <c r="M23" s="5"/>
      <c r="N23" s="6"/>
      <c r="O23" s="123"/>
      <c r="Q23" s="123"/>
      <c r="R23" s="123"/>
      <c r="S23" s="123"/>
      <c r="T23" s="123"/>
      <c r="U23" s="123"/>
      <c r="V23" s="123"/>
      <c r="W23" s="123"/>
    </row>
    <row r="24" spans="1:23" s="254" customFormat="1" ht="15" customHeight="1" thickBot="1">
      <c r="A24" s="123"/>
      <c r="B24" s="127"/>
      <c r="C24" s="710"/>
      <c r="D24" s="711"/>
      <c r="E24" s="714"/>
      <c r="F24" s="274" t="s">
        <v>199</v>
      </c>
      <c r="G24" s="275" t="s">
        <v>200</v>
      </c>
      <c r="H24" s="276">
        <f>(F64*P5)+(F65*P6)+(F66*P7)+(F67*P8)+(F68*P9)</f>
        <v>4.4425100000000004</v>
      </c>
      <c r="I24" s="7">
        <v>0</v>
      </c>
      <c r="J24" s="277">
        <f>IF(ISERROR(H24/ROUND(I24,2)),0,H24/ROUND(I24,2))</f>
        <v>0</v>
      </c>
      <c r="K24" s="265"/>
      <c r="L24" s="8"/>
      <c r="M24" s="9"/>
      <c r="N24" s="10"/>
      <c r="O24" s="123"/>
      <c r="Q24" s="123"/>
      <c r="R24" s="123"/>
      <c r="S24" s="123"/>
      <c r="T24" s="123"/>
      <c r="U24" s="123"/>
      <c r="V24" s="123"/>
      <c r="W24" s="123"/>
    </row>
    <row r="25" spans="1:23"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c r="U25" s="123"/>
      <c r="V25" s="123"/>
      <c r="W25" s="123"/>
    </row>
    <row r="26" spans="1:23" s="254" customFormat="1" ht="15" customHeight="1" thickBot="1">
      <c r="A26" s="123"/>
      <c r="B26" s="127"/>
      <c r="C26" s="253"/>
      <c r="D26" s="253"/>
      <c r="E26" s="265"/>
      <c r="F26" s="279"/>
      <c r="G26" s="285">
        <f>SUM(H16:H20)</f>
        <v>515.78100000000006</v>
      </c>
      <c r="H26" s="286"/>
      <c r="I26" s="287">
        <f>IF(ISERROR(G26/L25),0,G26/L25)</f>
        <v>0</v>
      </c>
      <c r="J26" s="286"/>
      <c r="K26" s="286"/>
      <c r="L26" s="288"/>
      <c r="M26" s="289"/>
      <c r="N26" s="288"/>
      <c r="O26" s="123"/>
      <c r="Q26" s="123"/>
      <c r="R26" s="123"/>
      <c r="S26" s="123"/>
      <c r="T26" s="123"/>
      <c r="U26" s="123"/>
      <c r="V26" s="123"/>
      <c r="W26" s="123"/>
    </row>
    <row r="27" spans="1:23" s="254" customFormat="1" ht="15" customHeight="1" thickBot="1">
      <c r="A27" s="123"/>
      <c r="B27" s="127"/>
      <c r="C27" s="253"/>
      <c r="D27" s="253"/>
      <c r="E27" s="265"/>
      <c r="F27" s="279"/>
      <c r="G27" s="290"/>
      <c r="H27" s="265"/>
      <c r="I27" s="265"/>
      <c r="J27" s="291"/>
      <c r="K27" s="265"/>
      <c r="L27" s="288"/>
      <c r="M27" s="289"/>
      <c r="N27" s="288"/>
      <c r="O27" s="123"/>
      <c r="Q27" s="123"/>
      <c r="R27" s="123"/>
      <c r="S27" s="123"/>
      <c r="T27" s="123"/>
      <c r="U27" s="123"/>
      <c r="V27" s="123"/>
      <c r="W27" s="123"/>
    </row>
    <row r="28" spans="1:23" s="254" customFormat="1" ht="23.1" customHeight="1">
      <c r="A28" s="123"/>
      <c r="B28" s="127"/>
      <c r="C28" s="706" t="s">
        <v>268</v>
      </c>
      <c r="D28" s="707"/>
      <c r="E28" s="695" t="s">
        <v>205</v>
      </c>
      <c r="F28" s="261"/>
      <c r="G28" s="262" t="s">
        <v>206</v>
      </c>
      <c r="H28" s="263" t="s">
        <v>185</v>
      </c>
      <c r="I28" s="263" t="s">
        <v>186</v>
      </c>
      <c r="J28" s="264" t="s">
        <v>187</v>
      </c>
      <c r="K28" s="265"/>
      <c r="L28" s="292"/>
      <c r="M28" s="293"/>
      <c r="N28" s="292"/>
      <c r="O28" s="123"/>
      <c r="Q28" s="123"/>
      <c r="R28" s="123"/>
      <c r="S28" s="123"/>
      <c r="T28" s="123"/>
      <c r="U28" s="123"/>
      <c r="V28" s="123"/>
      <c r="W28" s="123"/>
    </row>
    <row r="29" spans="1:23" s="254" customFormat="1" ht="15" customHeight="1">
      <c r="A29" s="123"/>
      <c r="B29" s="127"/>
      <c r="C29" s="708"/>
      <c r="D29" s="709"/>
      <c r="E29" s="696"/>
      <c r="F29" s="716"/>
      <c r="G29" s="266" t="s">
        <v>205</v>
      </c>
      <c r="H29" s="294">
        <v>2</v>
      </c>
      <c r="I29" s="105">
        <v>0</v>
      </c>
      <c r="J29" s="269">
        <f>IF(ISERROR(H29/ROUND(I29,2)),0,H29/ROUND(I29,2))</f>
        <v>0</v>
      </c>
      <c r="K29" s="265"/>
      <c r="L29" s="292"/>
      <c r="M29" s="293"/>
      <c r="N29" s="292"/>
      <c r="O29" s="123"/>
      <c r="Q29" s="123"/>
      <c r="R29" s="123"/>
      <c r="S29" s="123"/>
      <c r="T29" s="123"/>
      <c r="U29" s="123"/>
      <c r="V29" s="123"/>
      <c r="W29" s="123"/>
    </row>
    <row r="30" spans="1:23" s="254" customFormat="1" ht="15" customHeight="1" thickBot="1">
      <c r="A30" s="123"/>
      <c r="B30" s="127"/>
      <c r="C30" s="710"/>
      <c r="D30" s="711"/>
      <c r="E30" s="697"/>
      <c r="F30" s="719"/>
      <c r="G30" s="275" t="s">
        <v>207</v>
      </c>
      <c r="H30" s="294">
        <v>2</v>
      </c>
      <c r="I30" s="104">
        <v>0</v>
      </c>
      <c r="J30" s="277">
        <f>IF(ISERROR(H30/ROUND(I30,2)),0,H30/ROUND(I30,2))</f>
        <v>0</v>
      </c>
      <c r="K30" s="265"/>
      <c r="L30" s="292"/>
      <c r="M30" s="293"/>
      <c r="N30" s="292"/>
      <c r="O30" s="123"/>
      <c r="Q30" s="123"/>
      <c r="R30" s="123"/>
      <c r="S30" s="123"/>
      <c r="T30" s="123"/>
      <c r="U30" s="123"/>
      <c r="V30" s="123"/>
      <c r="W30" s="123"/>
    </row>
    <row r="31" spans="1:23" s="254" customFormat="1" ht="15"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c r="U31" s="123"/>
      <c r="V31" s="123"/>
      <c r="W31" s="123"/>
    </row>
    <row r="32" spans="1:23" s="254" customFormat="1" ht="15" customHeight="1" thickBot="1">
      <c r="A32" s="123"/>
      <c r="B32" s="127"/>
      <c r="C32" s="253"/>
      <c r="D32" s="253"/>
      <c r="E32" s="265"/>
      <c r="F32" s="279"/>
      <c r="G32" s="285">
        <f>H29</f>
        <v>2</v>
      </c>
      <c r="H32" s="286"/>
      <c r="I32" s="287">
        <f>IF(ISERROR(G32/L31),0,G32/L31)</f>
        <v>0</v>
      </c>
      <c r="J32" s="286"/>
      <c r="K32" s="286"/>
      <c r="L32" s="288"/>
      <c r="M32" s="289"/>
      <c r="N32" s="288"/>
      <c r="O32" s="123"/>
      <c r="Q32" s="123"/>
      <c r="R32" s="123"/>
      <c r="S32" s="123"/>
      <c r="T32" s="123"/>
      <c r="U32" s="123"/>
      <c r="V32" s="123"/>
      <c r="W32" s="123"/>
    </row>
    <row r="33" spans="1:23"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c r="U33" s="123"/>
      <c r="V33" s="123"/>
      <c r="W33" s="123"/>
    </row>
    <row r="34" spans="1:23"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c r="U34" s="123"/>
      <c r="V34" s="123"/>
      <c r="W34" s="123"/>
    </row>
    <row r="35" spans="1:23"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c r="U35" s="123"/>
      <c r="V35" s="123"/>
      <c r="W35" s="123"/>
    </row>
    <row r="36" spans="1:23"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c r="U36" s="123"/>
      <c r="V36" s="123"/>
      <c r="W36" s="123"/>
    </row>
    <row r="37" spans="1:23"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c r="U37" s="123"/>
      <c r="V37" s="123"/>
      <c r="W37" s="123"/>
    </row>
    <row r="38" spans="1:23"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c r="U38" s="123"/>
      <c r="V38" s="123"/>
      <c r="W38" s="123"/>
    </row>
    <row r="39" spans="1:23" s="254" customFormat="1" ht="15" customHeight="1" thickBot="1">
      <c r="A39" s="123"/>
      <c r="B39" s="127"/>
      <c r="C39" s="253"/>
      <c r="D39" s="253"/>
      <c r="E39" s="265"/>
      <c r="F39" s="279"/>
      <c r="G39" s="290"/>
      <c r="H39" s="265"/>
      <c r="I39" s="265"/>
      <c r="J39" s="291"/>
      <c r="K39" s="265"/>
      <c r="L39" s="288"/>
      <c r="M39" s="289"/>
      <c r="N39" s="288"/>
      <c r="O39" s="123"/>
      <c r="Q39" s="123"/>
      <c r="R39" s="123"/>
      <c r="S39" s="123"/>
      <c r="T39" s="123"/>
      <c r="U39" s="123"/>
      <c r="V39" s="123"/>
      <c r="W39" s="123"/>
    </row>
    <row r="40" spans="1:23" s="254" customFormat="1" ht="23.1" customHeight="1">
      <c r="A40" s="123"/>
      <c r="B40" s="127"/>
      <c r="C40" s="706" t="s">
        <v>267</v>
      </c>
      <c r="D40" s="707"/>
      <c r="E40" s="695" t="s">
        <v>212</v>
      </c>
      <c r="F40" s="261"/>
      <c r="G40" s="262" t="s">
        <v>206</v>
      </c>
      <c r="H40" s="296" t="s">
        <v>185</v>
      </c>
      <c r="I40" s="296" t="s">
        <v>186</v>
      </c>
      <c r="J40" s="297" t="s">
        <v>187</v>
      </c>
      <c r="K40" s="278"/>
      <c r="L40" s="292"/>
      <c r="M40" s="293"/>
      <c r="N40" s="292"/>
      <c r="O40" s="123"/>
      <c r="Q40" s="123"/>
      <c r="R40" s="123"/>
      <c r="S40" s="123"/>
      <c r="T40" s="123"/>
      <c r="U40" s="123"/>
      <c r="V40" s="123"/>
      <c r="W40" s="123"/>
    </row>
    <row r="41" spans="1:23" s="254" customFormat="1" ht="15" customHeight="1">
      <c r="A41" s="123"/>
      <c r="B41" s="127"/>
      <c r="C41" s="708"/>
      <c r="D41" s="709"/>
      <c r="E41" s="696"/>
      <c r="F41" s="724"/>
      <c r="G41" s="301" t="s">
        <v>212</v>
      </c>
      <c r="H41" s="267">
        <v>2.7910000000000004</v>
      </c>
      <c r="I41" s="84">
        <v>0</v>
      </c>
      <c r="J41" s="269">
        <f>IF(ISERROR(H41/ROUND(I41,3)),0,H41/ROUND(I41,3))</f>
        <v>0</v>
      </c>
      <c r="K41" s="265"/>
      <c r="L41" s="292"/>
      <c r="M41" s="293"/>
      <c r="N41" s="292"/>
      <c r="O41" s="123"/>
      <c r="Q41" s="123"/>
      <c r="R41" s="123"/>
      <c r="S41" s="123"/>
      <c r="T41" s="123"/>
      <c r="U41" s="123"/>
      <c r="V41" s="123"/>
      <c r="W41" s="123"/>
    </row>
    <row r="42" spans="1:23" s="254" customFormat="1" ht="15" customHeight="1">
      <c r="A42" s="123"/>
      <c r="B42" s="127"/>
      <c r="C42" s="708"/>
      <c r="D42" s="709"/>
      <c r="E42" s="696"/>
      <c r="F42" s="725"/>
      <c r="G42" s="303" t="s">
        <v>210</v>
      </c>
      <c r="H42" s="267">
        <v>0</v>
      </c>
      <c r="I42" s="85">
        <v>0</v>
      </c>
      <c r="J42" s="269">
        <f>IF(ISERROR(H42/ROUND(I42,3)),0,H42/ROUND(I42,3))</f>
        <v>0</v>
      </c>
      <c r="K42" s="265"/>
      <c r="L42" s="292"/>
      <c r="M42" s="293"/>
      <c r="N42" s="292"/>
      <c r="O42" s="123"/>
      <c r="Q42" s="123"/>
      <c r="R42" s="123"/>
      <c r="S42" s="123"/>
      <c r="T42" s="123"/>
      <c r="U42" s="123"/>
      <c r="V42" s="123"/>
      <c r="W42" s="123"/>
    </row>
    <row r="43" spans="1:23" s="254" customFormat="1" ht="15" customHeight="1" thickBot="1">
      <c r="A43" s="123"/>
      <c r="B43" s="127"/>
      <c r="C43" s="710"/>
      <c r="D43" s="711"/>
      <c r="E43" s="697"/>
      <c r="F43" s="305"/>
      <c r="G43" s="306" t="s">
        <v>213</v>
      </c>
      <c r="H43" s="307">
        <v>2.7910000000000004</v>
      </c>
      <c r="I43" s="86">
        <v>0</v>
      </c>
      <c r="J43" s="277">
        <f>IF(ISERROR(H43/ROUND(I43,3)),0,H43/ROUND(I43,3))</f>
        <v>0</v>
      </c>
      <c r="K43" s="265"/>
      <c r="L43" s="292"/>
      <c r="M43" s="293"/>
      <c r="N43" s="292"/>
      <c r="O43" s="123"/>
      <c r="Q43" s="123"/>
      <c r="R43" s="123"/>
      <c r="S43" s="123"/>
      <c r="T43" s="123"/>
      <c r="U43" s="123"/>
      <c r="V43" s="123"/>
      <c r="W43" s="123"/>
    </row>
    <row r="44" spans="1:23" s="254" customFormat="1" ht="15"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c r="U44" s="123"/>
      <c r="V44" s="123"/>
      <c r="W44" s="123"/>
    </row>
    <row r="45" spans="1:23" s="254" customFormat="1" ht="15" customHeight="1" thickBot="1">
      <c r="A45" s="123"/>
      <c r="B45" s="127"/>
      <c r="C45" s="253"/>
      <c r="D45" s="253"/>
      <c r="E45" s="265"/>
      <c r="F45" s="279"/>
      <c r="G45" s="285">
        <f>H41</f>
        <v>2.7910000000000004</v>
      </c>
      <c r="H45" s="286"/>
      <c r="I45" s="287">
        <f>IF(ISERROR(G45/L44),0,G45/L44)</f>
        <v>0</v>
      </c>
      <c r="J45" s="286"/>
      <c r="K45" s="286"/>
      <c r="L45" s="310"/>
      <c r="M45" s="311"/>
      <c r="N45" s="310"/>
      <c r="O45" s="123"/>
      <c r="Q45" s="123"/>
      <c r="R45" s="123"/>
      <c r="S45" s="123"/>
      <c r="T45" s="123"/>
      <c r="U45" s="123"/>
      <c r="V45" s="123"/>
      <c r="W45" s="123"/>
    </row>
    <row r="46" spans="1:23" s="254" customFormat="1" ht="15" customHeight="1">
      <c r="A46" s="123"/>
      <c r="B46" s="127"/>
      <c r="C46" s="253"/>
      <c r="D46" s="253"/>
      <c r="E46" s="265"/>
      <c r="F46" s="279"/>
      <c r="G46" s="312"/>
      <c r="H46" s="286"/>
      <c r="I46" s="286"/>
      <c r="J46" s="286"/>
      <c r="K46" s="286"/>
      <c r="L46" s="310"/>
      <c r="M46" s="311"/>
      <c r="N46" s="310"/>
      <c r="O46" s="123"/>
      <c r="Q46" s="123"/>
      <c r="R46" s="123"/>
      <c r="S46" s="123"/>
      <c r="T46" s="123"/>
      <c r="U46" s="123"/>
      <c r="V46" s="123"/>
      <c r="W46" s="123"/>
    </row>
    <row r="47" spans="1:23"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c r="U47" s="123"/>
      <c r="V47" s="123"/>
      <c r="W47" s="123"/>
    </row>
    <row r="48" spans="1:23"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c r="U48" s="123"/>
      <c r="V48" s="123"/>
      <c r="W48" s="123"/>
    </row>
    <row r="49" spans="1:23"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c r="U49" s="123"/>
      <c r="V49" s="123"/>
      <c r="W49" s="123"/>
    </row>
    <row r="50" spans="1:23"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c r="U50" s="123"/>
      <c r="V50" s="123"/>
      <c r="W50" s="123"/>
    </row>
    <row r="51" spans="1:23"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c r="U51" s="123"/>
      <c r="V51" s="123"/>
      <c r="W51" s="123"/>
    </row>
    <row r="52" spans="1:23"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c r="U52" s="123"/>
      <c r="V52" s="123"/>
      <c r="W52" s="123"/>
    </row>
    <row r="53" spans="1:23"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c r="U53" s="123"/>
      <c r="V53" s="123"/>
      <c r="W53" s="123"/>
    </row>
    <row r="54" spans="1:23"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c r="U54" s="123"/>
      <c r="V54" s="123"/>
      <c r="W54" s="123"/>
    </row>
    <row r="55" spans="1:23" s="254" customFormat="1" ht="15" hidden="1" customHeight="1">
      <c r="A55" s="123"/>
      <c r="B55" s="127"/>
      <c r="C55" s="253"/>
      <c r="D55" s="253"/>
      <c r="E55" s="265"/>
      <c r="F55" s="279"/>
      <c r="G55" s="315"/>
      <c r="H55" s="286"/>
      <c r="I55" s="316"/>
      <c r="J55" s="286"/>
      <c r="K55" s="286"/>
      <c r="L55" s="310"/>
      <c r="M55" s="311"/>
      <c r="N55" s="310"/>
      <c r="O55" s="123"/>
      <c r="Q55" s="123"/>
      <c r="R55" s="123"/>
      <c r="S55" s="123"/>
      <c r="T55" s="123"/>
      <c r="U55" s="123"/>
      <c r="V55" s="123"/>
      <c r="W55" s="123"/>
    </row>
    <row r="56" spans="1:23" s="254" customFormat="1" ht="15" hidden="1" customHeight="1" thickBot="1">
      <c r="A56" s="123"/>
      <c r="B56" s="127"/>
      <c r="C56" s="253"/>
      <c r="D56" s="253"/>
      <c r="E56" s="317" t="s">
        <v>218</v>
      </c>
      <c r="F56" s="123"/>
      <c r="G56" s="123"/>
      <c r="H56" s="123"/>
      <c r="I56" s="123"/>
      <c r="J56" s="123"/>
      <c r="K56" s="123"/>
      <c r="L56" s="123"/>
      <c r="M56" s="128"/>
      <c r="N56" s="123"/>
      <c r="O56" s="123"/>
      <c r="Q56" s="123"/>
      <c r="R56" s="123"/>
      <c r="S56" s="123"/>
      <c r="T56" s="123"/>
      <c r="U56" s="123"/>
      <c r="V56" s="123"/>
      <c r="W56" s="123"/>
    </row>
    <row r="57" spans="1:23" s="254" customFormat="1" ht="30.75" hidden="1" customHeight="1">
      <c r="A57" s="123"/>
      <c r="B57" s="127"/>
      <c r="C57" s="706" t="s">
        <v>204</v>
      </c>
      <c r="D57" s="707"/>
      <c r="E57" s="695" t="str">
        <f>IF(G58=0,"Autre",G58)</f>
        <v>Autre</v>
      </c>
      <c r="F57" s="261"/>
      <c r="G57" s="262" t="s">
        <v>206</v>
      </c>
      <c r="H57" s="296" t="s">
        <v>185</v>
      </c>
      <c r="I57" s="296" t="s">
        <v>186</v>
      </c>
      <c r="J57" s="297" t="s">
        <v>187</v>
      </c>
      <c r="K57" s="278"/>
      <c r="L57" s="292"/>
      <c r="M57" s="128"/>
      <c r="N57" s="123"/>
      <c r="O57" s="123"/>
      <c r="Q57" s="123"/>
      <c r="R57" s="123"/>
      <c r="S57" s="123"/>
      <c r="T57" s="123"/>
      <c r="U57" s="123"/>
      <c r="V57" s="123"/>
      <c r="W57" s="123"/>
    </row>
    <row r="58" spans="1:23" s="254" customFormat="1" ht="27" hidden="1" customHeight="1" thickBot="1">
      <c r="A58" s="123"/>
      <c r="B58" s="127"/>
      <c r="C58" s="710"/>
      <c r="D58" s="711"/>
      <c r="E58" s="697"/>
      <c r="F58" s="318"/>
      <c r="G58" s="319"/>
      <c r="H58" s="320">
        <v>0</v>
      </c>
      <c r="I58" s="321">
        <v>0</v>
      </c>
      <c r="J58" s="277">
        <f>IF(ISERROR(H58/ROUND(I58,2)),0,H58/ROUND(I58,2))</f>
        <v>0</v>
      </c>
      <c r="K58" s="265"/>
      <c r="L58" s="292"/>
      <c r="M58" s="128"/>
      <c r="N58" s="123"/>
      <c r="O58" s="123"/>
      <c r="Q58" s="123"/>
      <c r="R58" s="123"/>
      <c r="S58" s="123"/>
      <c r="T58" s="123"/>
      <c r="U58" s="123"/>
      <c r="V58" s="123"/>
      <c r="W58" s="123"/>
    </row>
    <row r="59" spans="1:23" s="254" customFormat="1" ht="15" hidden="1" customHeight="1" thickBot="1">
      <c r="A59" s="123"/>
      <c r="B59" s="127"/>
      <c r="C59" s="253"/>
      <c r="D59" s="253"/>
      <c r="E59" s="265"/>
      <c r="F59" s="279"/>
      <c r="G59" s="280" t="str">
        <f>"Superficie totale"&amp;" "&amp;G58</f>
        <v xml:space="preserve">Superficie totale </v>
      </c>
      <c r="H59" s="286"/>
      <c r="I59" s="281" t="s">
        <v>202</v>
      </c>
      <c r="J59" s="717" t="s">
        <v>203</v>
      </c>
      <c r="K59" s="720"/>
      <c r="L59" s="282">
        <f>SUM(J58:J58)</f>
        <v>0</v>
      </c>
      <c r="M59" s="128"/>
      <c r="N59" s="123"/>
      <c r="O59" s="123"/>
      <c r="Q59" s="123"/>
      <c r="R59" s="123"/>
      <c r="S59" s="123"/>
      <c r="T59" s="123"/>
      <c r="U59" s="123"/>
      <c r="V59" s="123"/>
      <c r="W59" s="123"/>
    </row>
    <row r="60" spans="1:23" s="254" customFormat="1" ht="15" hidden="1" customHeight="1" thickBot="1">
      <c r="A60" s="123"/>
      <c r="B60" s="127"/>
      <c r="C60" s="253"/>
      <c r="D60" s="253"/>
      <c r="E60" s="265"/>
      <c r="F60" s="279"/>
      <c r="G60" s="285">
        <f>H58</f>
        <v>0</v>
      </c>
      <c r="H60" s="286"/>
      <c r="I60" s="287">
        <f>IF(ISERROR(G60/L59),0,G60/L59)</f>
        <v>0</v>
      </c>
      <c r="J60" s="286"/>
      <c r="K60" s="286"/>
      <c r="L60" s="288"/>
      <c r="M60" s="128"/>
      <c r="N60" s="123"/>
      <c r="O60" s="123"/>
      <c r="Q60" s="123"/>
      <c r="R60" s="123"/>
      <c r="S60" s="123"/>
      <c r="T60" s="123"/>
      <c r="U60" s="123"/>
      <c r="V60" s="123"/>
      <c r="W60" s="123"/>
    </row>
    <row r="61" spans="1:23" s="254" customFormat="1" ht="15" hidden="1" customHeight="1">
      <c r="A61" s="123"/>
      <c r="B61" s="127"/>
      <c r="C61" s="253"/>
      <c r="D61" s="253"/>
      <c r="E61" s="123"/>
      <c r="F61" s="123"/>
      <c r="G61" s="123"/>
      <c r="H61" s="123"/>
      <c r="I61" s="123"/>
      <c r="J61" s="123"/>
      <c r="K61" s="123"/>
      <c r="L61" s="123"/>
      <c r="M61" s="128"/>
      <c r="N61" s="123"/>
      <c r="O61" s="123"/>
      <c r="Q61" s="123"/>
      <c r="R61" s="123"/>
      <c r="S61" s="123"/>
      <c r="T61" s="123"/>
      <c r="U61" s="123"/>
      <c r="V61" s="123"/>
      <c r="W61" s="123"/>
    </row>
    <row r="62" spans="1:23" s="254" customFormat="1" ht="15" hidden="1" customHeight="1">
      <c r="A62" s="123"/>
      <c r="B62" s="127"/>
      <c r="C62" s="253"/>
      <c r="D62" s="253"/>
      <c r="E62" s="123"/>
      <c r="F62" s="123"/>
      <c r="G62" s="123"/>
      <c r="H62" s="123"/>
      <c r="I62" s="123"/>
      <c r="J62" s="123"/>
      <c r="K62" s="123"/>
      <c r="L62" s="123"/>
      <c r="M62" s="128"/>
      <c r="N62" s="123"/>
      <c r="O62" s="123"/>
      <c r="Q62" s="123"/>
      <c r="R62" s="123"/>
      <c r="S62" s="123"/>
      <c r="T62" s="123"/>
      <c r="U62" s="123"/>
      <c r="V62" s="123"/>
      <c r="W62" s="123"/>
    </row>
    <row r="63" spans="1:23"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c r="U63" s="123"/>
      <c r="V63" s="123"/>
      <c r="W63" s="123"/>
    </row>
    <row r="64" spans="1:23" s="254" customFormat="1" ht="15" customHeight="1">
      <c r="A64" s="123"/>
      <c r="B64" s="127"/>
      <c r="C64" s="253"/>
      <c r="D64" s="253"/>
      <c r="E64" s="123"/>
      <c r="F64" s="323">
        <v>0</v>
      </c>
      <c r="G64" s="265" t="s">
        <v>220</v>
      </c>
      <c r="H64" s="123"/>
      <c r="I64" s="123"/>
      <c r="J64" s="123"/>
      <c r="K64" s="123"/>
      <c r="L64" s="123"/>
      <c r="M64" s="128"/>
      <c r="N64" s="123"/>
      <c r="O64" s="123"/>
      <c r="Q64" s="123"/>
      <c r="R64" s="123"/>
      <c r="S64" s="123"/>
      <c r="T64" s="123"/>
      <c r="U64" s="123"/>
      <c r="V64" s="123"/>
      <c r="W64" s="123"/>
    </row>
    <row r="65" spans="1:23" s="254" customFormat="1" ht="15" customHeight="1">
      <c r="A65" s="123"/>
      <c r="B65" s="127"/>
      <c r="C65" s="253"/>
      <c r="D65" s="253"/>
      <c r="E65" s="123"/>
      <c r="F65" s="324">
        <v>667</v>
      </c>
      <c r="G65" s="265" t="s">
        <v>221</v>
      </c>
      <c r="H65" s="123"/>
      <c r="I65" s="123"/>
      <c r="J65" s="123"/>
      <c r="K65" s="123"/>
      <c r="L65" s="123"/>
      <c r="M65" s="128"/>
      <c r="N65" s="123"/>
      <c r="O65" s="123"/>
      <c r="Q65" s="123"/>
      <c r="R65" s="123"/>
      <c r="S65" s="123"/>
      <c r="T65" s="123"/>
      <c r="U65" s="123"/>
      <c r="V65" s="123"/>
      <c r="W65" s="123"/>
    </row>
    <row r="66" spans="1:23" s="254" customFormat="1" ht="15" customHeight="1">
      <c r="A66" s="123"/>
      <c r="B66" s="127"/>
      <c r="C66" s="253"/>
      <c r="D66" s="253"/>
      <c r="E66" s="123"/>
      <c r="F66" s="324">
        <v>59</v>
      </c>
      <c r="G66" s="265" t="s">
        <v>222</v>
      </c>
      <c r="H66" s="123"/>
      <c r="I66" s="123"/>
      <c r="J66" s="123"/>
      <c r="K66" s="123"/>
      <c r="L66" s="123"/>
      <c r="M66" s="128"/>
      <c r="N66" s="123"/>
      <c r="O66" s="123"/>
      <c r="Q66" s="123"/>
      <c r="R66" s="123"/>
      <c r="S66" s="123"/>
      <c r="T66" s="123"/>
      <c r="U66" s="123"/>
      <c r="V66" s="123"/>
      <c r="W66" s="123"/>
    </row>
    <row r="67" spans="1:23"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c r="U67" s="123"/>
      <c r="V67" s="123"/>
      <c r="W67" s="123"/>
    </row>
    <row r="68" spans="1:23"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c r="U68" s="123"/>
      <c r="V68" s="123"/>
      <c r="W68" s="123"/>
    </row>
    <row r="69" spans="1:23" s="254" customFormat="1" ht="15" customHeight="1" thickBot="1">
      <c r="A69" s="123"/>
      <c r="B69" s="127"/>
      <c r="C69" s="253"/>
      <c r="D69" s="253"/>
      <c r="E69" s="123"/>
      <c r="F69" s="123"/>
      <c r="G69" s="123"/>
      <c r="H69" s="123"/>
      <c r="I69" s="123"/>
      <c r="J69" s="123"/>
      <c r="K69" s="123"/>
      <c r="L69" s="123"/>
      <c r="M69" s="128"/>
      <c r="N69" s="123"/>
      <c r="O69" s="123"/>
      <c r="Q69" s="123"/>
      <c r="R69" s="123"/>
      <c r="S69" s="123"/>
      <c r="T69" s="123"/>
      <c r="U69" s="123"/>
      <c r="V69" s="123"/>
      <c r="W69" s="123"/>
    </row>
    <row r="70" spans="1:23" s="254" customFormat="1" ht="15" hidden="1" customHeight="1" thickBot="1">
      <c r="A70" s="123"/>
      <c r="B70" s="127"/>
      <c r="C70" s="253"/>
      <c r="D70" s="253"/>
      <c r="E70" s="123"/>
      <c r="F70" s="326" t="s">
        <v>225</v>
      </c>
      <c r="G70" s="721"/>
      <c r="H70" s="722"/>
      <c r="I70" s="722"/>
      <c r="J70" s="723"/>
      <c r="K70" s="327"/>
      <c r="L70" s="327"/>
      <c r="M70" s="128"/>
      <c r="N70" s="123"/>
      <c r="O70" s="123"/>
      <c r="Q70" s="123"/>
      <c r="R70" s="123"/>
      <c r="S70" s="123"/>
      <c r="T70" s="123"/>
      <c r="U70" s="123"/>
      <c r="V70" s="123"/>
      <c r="W70" s="123"/>
    </row>
    <row r="71" spans="1:23" s="254" customFormat="1" ht="15" hidden="1" customHeight="1">
      <c r="A71" s="123"/>
      <c r="B71" s="127"/>
      <c r="C71" s="253"/>
      <c r="D71" s="253"/>
      <c r="E71" s="123"/>
      <c r="F71" s="123"/>
      <c r="G71" s="123"/>
      <c r="H71" s="123"/>
      <c r="I71" s="123"/>
      <c r="J71" s="123"/>
      <c r="K71" s="123"/>
      <c r="L71" s="123"/>
      <c r="M71" s="128"/>
      <c r="N71" s="123"/>
      <c r="O71" s="123"/>
      <c r="Q71" s="123"/>
      <c r="R71" s="123"/>
      <c r="S71" s="123"/>
      <c r="T71" s="123"/>
      <c r="U71" s="123"/>
      <c r="V71" s="123"/>
      <c r="W71" s="123"/>
    </row>
    <row r="72" spans="1:23" s="254" customFormat="1" ht="15" hidden="1" customHeight="1" thickBot="1">
      <c r="A72" s="123"/>
      <c r="B72" s="127"/>
      <c r="C72" s="253"/>
      <c r="D72" s="253"/>
      <c r="E72" s="123"/>
      <c r="F72" s="123"/>
      <c r="G72" s="123"/>
      <c r="H72" s="123"/>
      <c r="I72" s="123"/>
      <c r="J72" s="123"/>
      <c r="K72" s="123"/>
      <c r="L72" s="123"/>
      <c r="M72" s="128"/>
      <c r="N72" s="123"/>
      <c r="O72" s="123"/>
      <c r="Q72" s="123"/>
      <c r="R72" s="123"/>
      <c r="S72" s="123"/>
      <c r="T72" s="123"/>
      <c r="U72" s="123"/>
      <c r="V72" s="123"/>
      <c r="W72" s="123"/>
    </row>
    <row r="73" spans="1:23"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c r="U73" s="123"/>
      <c r="V73" s="123"/>
      <c r="W73" s="123"/>
    </row>
    <row r="74" spans="1:23" s="254" customFormat="1" ht="15" customHeight="1" thickBot="1">
      <c r="A74" s="123"/>
      <c r="B74" s="127"/>
      <c r="C74" s="253"/>
      <c r="D74" s="253"/>
      <c r="E74" s="123"/>
      <c r="F74" s="730" t="s">
        <v>227</v>
      </c>
      <c r="G74" s="731"/>
      <c r="H74" s="329">
        <f>SUM(G54,G45,G38,G32,G26,G60)</f>
        <v>520.57200000000012</v>
      </c>
      <c r="I74" s="292"/>
      <c r="J74" s="330">
        <f>IFERROR(H74/J73,0)</f>
        <v>0</v>
      </c>
      <c r="K74" s="732" t="s">
        <v>228</v>
      </c>
      <c r="L74" s="733"/>
      <c r="M74" s="128"/>
      <c r="N74" s="123"/>
      <c r="O74" s="123"/>
      <c r="Q74" s="123"/>
      <c r="R74" s="123"/>
      <c r="S74" s="123"/>
      <c r="T74" s="123"/>
      <c r="U74" s="123"/>
      <c r="V74" s="123"/>
      <c r="W74" s="123"/>
    </row>
    <row r="75" spans="1:23" s="254" customFormat="1" ht="15" customHeight="1">
      <c r="A75" s="123"/>
      <c r="B75" s="127"/>
      <c r="C75" s="253"/>
      <c r="D75" s="253"/>
      <c r="E75" s="123"/>
      <c r="F75" s="123"/>
      <c r="G75" s="123"/>
      <c r="H75" s="123"/>
      <c r="I75" s="123"/>
      <c r="J75" s="123"/>
      <c r="K75" s="123"/>
      <c r="L75" s="123"/>
      <c r="M75" s="128"/>
      <c r="N75" s="123"/>
      <c r="O75" s="123"/>
      <c r="Q75" s="123"/>
      <c r="R75" s="123"/>
      <c r="S75" s="123"/>
      <c r="T75" s="123"/>
      <c r="U75" s="123"/>
      <c r="V75" s="123"/>
      <c r="W75" s="123"/>
    </row>
    <row r="76" spans="1:23" s="254" customFormat="1" ht="15" customHeight="1">
      <c r="A76" s="123"/>
      <c r="B76" s="127"/>
      <c r="C76" s="253"/>
      <c r="D76" s="253"/>
      <c r="E76" s="123"/>
      <c r="F76" s="489" t="s">
        <v>313</v>
      </c>
      <c r="G76" s="123"/>
      <c r="H76" s="123"/>
      <c r="I76" s="123"/>
      <c r="J76" s="123"/>
      <c r="K76" s="123"/>
      <c r="L76" s="123"/>
      <c r="M76" s="128"/>
      <c r="N76" s="123"/>
      <c r="O76" s="123"/>
      <c r="Q76" s="123"/>
      <c r="R76" s="123"/>
      <c r="S76" s="123"/>
      <c r="T76" s="123"/>
      <c r="U76" s="123"/>
      <c r="V76" s="123"/>
      <c r="W76" s="123"/>
    </row>
    <row r="77" spans="1:23" s="254" customFormat="1" ht="24.95" hidden="1" customHeight="1">
      <c r="A77" s="123"/>
      <c r="B77" s="703" t="s">
        <v>263</v>
      </c>
      <c r="C77" s="704"/>
      <c r="D77" s="704"/>
      <c r="E77" s="704"/>
      <c r="F77" s="704"/>
      <c r="G77" s="704"/>
      <c r="H77" s="704"/>
      <c r="I77" s="704"/>
      <c r="J77" s="704"/>
      <c r="K77" s="704"/>
      <c r="L77" s="704"/>
      <c r="M77" s="705"/>
      <c r="N77" s="260"/>
      <c r="O77" s="123"/>
      <c r="Q77" s="123"/>
      <c r="R77" s="123"/>
      <c r="S77" s="123"/>
      <c r="T77" s="123"/>
      <c r="U77" s="123"/>
      <c r="V77" s="123"/>
      <c r="W77" s="123"/>
    </row>
    <row r="78" spans="1:23" ht="15" hidden="1" customHeight="1" thickBot="1">
      <c r="B78" s="127"/>
      <c r="M78" s="128"/>
    </row>
    <row r="79" spans="1:23" ht="15" hidden="1" customHeight="1" thickBot="1">
      <c r="B79" s="127"/>
      <c r="G79" s="331" t="s">
        <v>230</v>
      </c>
      <c r="H79" s="12">
        <v>0</v>
      </c>
      <c r="M79" s="128"/>
    </row>
    <row r="80" spans="1:23" ht="15" hidden="1" customHeight="1">
      <c r="B80" s="127"/>
      <c r="M80" s="128"/>
    </row>
    <row r="81" spans="2:13" ht="15" customHeight="1" thickBot="1">
      <c r="B81" s="138"/>
      <c r="C81" s="332"/>
      <c r="D81" s="332"/>
      <c r="E81" s="139"/>
      <c r="F81" s="490"/>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734" t="s">
        <v>241</v>
      </c>
      <c r="H100" s="735"/>
      <c r="I100" s="736"/>
      <c r="J100" s="101">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244</v>
      </c>
      <c r="I104" s="340" t="s">
        <v>205</v>
      </c>
      <c r="J104" s="353" t="s">
        <v>209</v>
      </c>
      <c r="K104" s="353" t="s">
        <v>245</v>
      </c>
      <c r="L104" s="428" t="s">
        <v>246</v>
      </c>
      <c r="M104" s="740" t="s">
        <v>215</v>
      </c>
      <c r="N104" s="741"/>
      <c r="O104" s="353" t="str">
        <f>IF(G58=0,"Autre mode",G58)</f>
        <v>Autre mode</v>
      </c>
      <c r="P104" s="354" t="s">
        <v>247</v>
      </c>
      <c r="Q104" s="351" t="s">
        <v>166</v>
      </c>
    </row>
    <row r="105" spans="2:21" ht="15" customHeight="1">
      <c r="B105" s="742" t="s">
        <v>36</v>
      </c>
      <c r="C105" s="743"/>
      <c r="D105" s="743"/>
      <c r="E105" s="743"/>
      <c r="F105" s="743"/>
      <c r="G105" s="78">
        <v>0</v>
      </c>
      <c r="H105" s="355">
        <f>$L$25</f>
        <v>0</v>
      </c>
      <c r="I105" s="355">
        <f>$L$31</f>
        <v>0</v>
      </c>
      <c r="J105" s="357">
        <f>$L$37</f>
        <v>0</v>
      </c>
      <c r="K105" s="357">
        <f>IFERROR((H42/H41)*J41+J42,0)</f>
        <v>0</v>
      </c>
      <c r="L105" s="431">
        <f>IFERROR((H43/H41)*J41+J43,0)</f>
        <v>0</v>
      </c>
      <c r="M105" s="744">
        <f>$L$53</f>
        <v>0</v>
      </c>
      <c r="N105" s="745"/>
      <c r="O105" s="358">
        <f>$L$59</f>
        <v>0</v>
      </c>
      <c r="P105" s="359">
        <v>1</v>
      </c>
      <c r="Q105" s="113">
        <f>(G105*(H105+I105+J105+L105+M105+O105+K105))</f>
        <v>0</v>
      </c>
      <c r="T105" s="327"/>
      <c r="U105" s="327"/>
    </row>
    <row r="106" spans="2:21" ht="15" customHeight="1">
      <c r="B106" s="746" t="s">
        <v>248</v>
      </c>
      <c r="C106" s="747"/>
      <c r="D106" s="747"/>
      <c r="E106" s="747"/>
      <c r="F106" s="747"/>
      <c r="G106" s="79">
        <v>0</v>
      </c>
      <c r="H106" s="360">
        <f>H105*$P106</f>
        <v>0</v>
      </c>
      <c r="I106" s="360">
        <f>I105*$P106</f>
        <v>0</v>
      </c>
      <c r="J106" s="361">
        <f>J105*$P106</f>
        <v>0</v>
      </c>
      <c r="K106" s="361">
        <f>K105*$P106</f>
        <v>0</v>
      </c>
      <c r="L106" s="360">
        <f>L105*$P106</f>
        <v>0</v>
      </c>
      <c r="M106" s="728">
        <f>M105*P106</f>
        <v>0</v>
      </c>
      <c r="N106" s="729"/>
      <c r="O106" s="361">
        <f>O105*$P106</f>
        <v>0</v>
      </c>
      <c r="P106" s="362">
        <f>H90</f>
        <v>0</v>
      </c>
      <c r="Q106" s="113">
        <f>(G106*(H106+I106+J106+L106+M106+O106+K106))</f>
        <v>0</v>
      </c>
      <c r="T106" s="327"/>
      <c r="U106" s="327"/>
    </row>
    <row r="107" spans="2:21" ht="15" customHeight="1">
      <c r="B107" s="726" t="s">
        <v>38</v>
      </c>
      <c r="C107" s="727"/>
      <c r="D107" s="727"/>
      <c r="E107" s="727"/>
      <c r="F107" s="727"/>
      <c r="G107" s="79">
        <v>0</v>
      </c>
      <c r="H107" s="360">
        <f>H105+H106</f>
        <v>0</v>
      </c>
      <c r="I107" s="360">
        <f t="shared" ref="I107:J107" si="0">I105+I106</f>
        <v>0</v>
      </c>
      <c r="J107" s="363">
        <f t="shared" si="0"/>
        <v>0</v>
      </c>
      <c r="K107" s="363">
        <f>K105+K106</f>
        <v>0</v>
      </c>
      <c r="L107" s="368">
        <f>L105+L106</f>
        <v>0</v>
      </c>
      <c r="M107" s="728">
        <f>M105+M106</f>
        <v>0</v>
      </c>
      <c r="N107" s="729"/>
      <c r="O107" s="361">
        <f t="shared" ref="O107" si="1">O105+O106</f>
        <v>0</v>
      </c>
      <c r="P107" s="364">
        <v>1</v>
      </c>
      <c r="Q107" s="113">
        <f>(G107*(H107+I107+J107+L107+M107+O107+K107))</f>
        <v>0</v>
      </c>
      <c r="T107" s="327"/>
      <c r="U107" s="327"/>
    </row>
    <row r="108" spans="2:21" ht="15" customHeight="1">
      <c r="B108" s="726" t="s">
        <v>39</v>
      </c>
      <c r="C108" s="727"/>
      <c r="D108" s="727"/>
      <c r="E108" s="727"/>
      <c r="F108" s="727"/>
      <c r="G108" s="79">
        <v>0</v>
      </c>
      <c r="H108" s="360">
        <f t="shared" ref="H108" si="2">$L$25</f>
        <v>0</v>
      </c>
      <c r="I108" s="360">
        <f t="shared" ref="I108" si="3">$L$31</f>
        <v>0</v>
      </c>
      <c r="J108" s="366"/>
      <c r="K108" s="366"/>
      <c r="L108" s="457"/>
      <c r="M108" s="749">
        <f t="shared" ref="M108" si="4">$L$53</f>
        <v>0</v>
      </c>
      <c r="N108" s="729"/>
      <c r="O108" s="367">
        <f>O105</f>
        <v>0</v>
      </c>
      <c r="P108" s="364">
        <v>1</v>
      </c>
      <c r="Q108" s="113">
        <f>(G108*(H108+I108+J108+L108+M108+O108+K108))</f>
        <v>0</v>
      </c>
      <c r="T108" s="327"/>
      <c r="U108" s="327"/>
    </row>
    <row r="109" spans="2:21" ht="15" customHeight="1">
      <c r="B109" s="726" t="s">
        <v>40</v>
      </c>
      <c r="C109" s="727"/>
      <c r="D109" s="727"/>
      <c r="E109" s="727"/>
      <c r="F109" s="727"/>
      <c r="G109" s="79">
        <v>0</v>
      </c>
      <c r="H109" s="360">
        <f>H105*$P109</f>
        <v>0</v>
      </c>
      <c r="I109" s="360">
        <f>I105*$P109</f>
        <v>0</v>
      </c>
      <c r="J109" s="361">
        <f>J105*1</f>
        <v>0</v>
      </c>
      <c r="K109" s="361">
        <f>K105*1</f>
        <v>0</v>
      </c>
      <c r="L109" s="360">
        <f>L105*1</f>
        <v>0</v>
      </c>
      <c r="M109" s="728">
        <f>M105*P109</f>
        <v>0</v>
      </c>
      <c r="N109" s="729"/>
      <c r="O109" s="361">
        <f>O105*$P109</f>
        <v>0</v>
      </c>
      <c r="P109" s="364">
        <v>0.13</v>
      </c>
      <c r="Q109" s="113">
        <f t="shared" ref="Q109" si="5">(G109*(H109+I109+J109+L109+M109+O109+K109))</f>
        <v>0</v>
      </c>
      <c r="T109" s="327"/>
      <c r="U109" s="327"/>
    </row>
    <row r="110" spans="2:21" ht="15" customHeight="1">
      <c r="B110" s="750" t="s">
        <v>249</v>
      </c>
      <c r="C110" s="751"/>
      <c r="D110" s="751"/>
      <c r="E110" s="751"/>
      <c r="F110" s="751"/>
      <c r="G110" s="24">
        <v>0</v>
      </c>
      <c r="H110" s="368">
        <f>H107</f>
        <v>0</v>
      </c>
      <c r="I110" s="368">
        <f t="shared" ref="I110:L110" si="6">I107</f>
        <v>0</v>
      </c>
      <c r="J110" s="363">
        <f t="shared" si="6"/>
        <v>0</v>
      </c>
      <c r="K110" s="363">
        <f t="shared" si="6"/>
        <v>0</v>
      </c>
      <c r="L110" s="368">
        <f t="shared" si="6"/>
        <v>0</v>
      </c>
      <c r="M110" s="752">
        <f>M107</f>
        <v>0</v>
      </c>
      <c r="N110" s="753"/>
      <c r="O110" s="363">
        <f t="shared" ref="O110" si="7">O107</f>
        <v>0</v>
      </c>
      <c r="P110" s="369"/>
      <c r="Q110" s="113">
        <f>(G110*(H110+I110+J110+L110+M110+O110+K110))</f>
        <v>0</v>
      </c>
      <c r="T110" s="327"/>
      <c r="U110" s="327"/>
    </row>
    <row r="111" spans="2:21" ht="15" customHeight="1" thickBot="1">
      <c r="B111" s="754" t="s">
        <v>240</v>
      </c>
      <c r="C111" s="755"/>
      <c r="D111" s="755"/>
      <c r="E111" s="755"/>
      <c r="F111" s="755"/>
      <c r="G111" s="80">
        <v>0</v>
      </c>
      <c r="H111" s="370">
        <f>H107</f>
        <v>0</v>
      </c>
      <c r="I111" s="370">
        <f t="shared" ref="I111:L111" si="8">I107</f>
        <v>0</v>
      </c>
      <c r="J111" s="371">
        <f t="shared" si="8"/>
        <v>0</v>
      </c>
      <c r="K111" s="371">
        <f t="shared" si="8"/>
        <v>0</v>
      </c>
      <c r="L111" s="370">
        <f t="shared" si="8"/>
        <v>0</v>
      </c>
      <c r="M111" s="756">
        <f>M107</f>
        <v>0</v>
      </c>
      <c r="N111" s="757"/>
      <c r="O111" s="371">
        <f t="shared" ref="O111" si="9">O107</f>
        <v>0</v>
      </c>
      <c r="P111" s="372"/>
      <c r="Q111" s="113">
        <f>(G111*(H111+I111+J111+L111+M111+O111+K111))</f>
        <v>0</v>
      </c>
      <c r="T111" s="327"/>
      <c r="U111" s="327"/>
    </row>
    <row r="112" spans="2:21" ht="15" customHeight="1" thickBot="1">
      <c r="F112" s="265"/>
      <c r="G112" s="279"/>
      <c r="H112" s="279"/>
      <c r="I112" s="312"/>
      <c r="J112" s="286"/>
      <c r="K112" s="286"/>
      <c r="L112" s="286"/>
      <c r="M112" s="758" t="s">
        <v>250</v>
      </c>
      <c r="N112" s="759"/>
      <c r="O112" s="759"/>
      <c r="P112" s="373"/>
      <c r="Q112" s="491">
        <f>SUM(Q105:Q111)</f>
        <v>0</v>
      </c>
    </row>
    <row r="113" spans="2:16" ht="15" customHeight="1">
      <c r="F113" s="265"/>
      <c r="G113" s="279"/>
      <c r="H113" s="279"/>
      <c r="I113" s="312"/>
      <c r="J113" s="286"/>
      <c r="K113" s="286"/>
      <c r="L113" s="375"/>
      <c r="M113" s="375"/>
      <c r="N113" s="375"/>
      <c r="P113" s="492"/>
    </row>
    <row r="114" spans="2:16" ht="15" customHeight="1" thickBot="1">
      <c r="F114" s="265"/>
      <c r="G114" s="279"/>
      <c r="H114" s="279"/>
      <c r="I114" s="312"/>
      <c r="J114" s="286"/>
      <c r="K114" s="286"/>
      <c r="L114" s="347"/>
      <c r="M114" s="347"/>
      <c r="N114" s="347"/>
    </row>
    <row r="115" spans="2:16" ht="15" customHeight="1" thickBot="1">
      <c r="F115" s="265"/>
      <c r="G115" s="279"/>
      <c r="H115" s="377" t="s">
        <v>244</v>
      </c>
      <c r="I115" s="441" t="s">
        <v>205</v>
      </c>
      <c r="J115" s="379" t="s">
        <v>209</v>
      </c>
      <c r="K115" s="353" t="s">
        <v>245</v>
      </c>
      <c r="L115" s="428" t="s">
        <v>246</v>
      </c>
      <c r="M115" s="740" t="s">
        <v>215</v>
      </c>
      <c r="N115" s="741"/>
      <c r="O115" s="380" t="str">
        <f>O104</f>
        <v>Autre mode</v>
      </c>
      <c r="P115" s="381"/>
    </row>
    <row r="116" spans="2:16" ht="15" customHeight="1">
      <c r="B116" s="762" t="s">
        <v>251</v>
      </c>
      <c r="C116" s="763"/>
      <c r="D116" s="763"/>
      <c r="E116" s="763"/>
      <c r="F116" s="763"/>
      <c r="G116" s="25"/>
      <c r="H116" s="382">
        <f t="shared" ref="H116:M116" si="10">IFERROR(($J$100/$H$128)*H123,0)</f>
        <v>0</v>
      </c>
      <c r="I116" s="444">
        <f t="shared" si="10"/>
        <v>0</v>
      </c>
      <c r="J116" s="383">
        <f t="shared" si="10"/>
        <v>0</v>
      </c>
      <c r="K116" s="384">
        <f t="shared" si="10"/>
        <v>0</v>
      </c>
      <c r="L116" s="458">
        <f t="shared" si="10"/>
        <v>0</v>
      </c>
      <c r="M116" s="848">
        <f t="shared" si="10"/>
        <v>0</v>
      </c>
      <c r="N116" s="849"/>
      <c r="O116" s="385">
        <f>IFERROR(($J$100/$H$128)*O123,0)</f>
        <v>0</v>
      </c>
      <c r="P116" s="386"/>
    </row>
    <row r="117" spans="2:16" ht="15" customHeight="1">
      <c r="B117" s="765" t="s">
        <v>252</v>
      </c>
      <c r="C117" s="766"/>
      <c r="D117" s="766"/>
      <c r="E117" s="766"/>
      <c r="F117" s="766"/>
      <c r="G117" s="387"/>
      <c r="H117" s="388">
        <f>SUMPRODUCT($G$105:$G$111,H105:H111)</f>
        <v>0</v>
      </c>
      <c r="I117" s="448">
        <f t="shared" ref="I117:J117" si="11">SUMPRODUCT($G$105:$G$111,I105:I111)</f>
        <v>0</v>
      </c>
      <c r="J117" s="389">
        <f t="shared" si="11"/>
        <v>0</v>
      </c>
      <c r="K117" s="389">
        <f>SUMPRODUCT($G$105:$G$111,K105:K111)</f>
        <v>0</v>
      </c>
      <c r="L117" s="448">
        <f>SUMPRODUCT($G$105:$G$111,L105:L111)</f>
        <v>0</v>
      </c>
      <c r="M117" s="767">
        <f>SUMPRODUCT($G$105:$G$111,M105:M111)</f>
        <v>0</v>
      </c>
      <c r="N117" s="767"/>
      <c r="O117" s="390">
        <f>SUMPRODUCT($G$105:$G$111,O105:O111)</f>
        <v>0</v>
      </c>
      <c r="P117" s="391"/>
    </row>
    <row r="118" spans="2:16" ht="15" customHeight="1">
      <c r="B118" s="765" t="s">
        <v>253</v>
      </c>
      <c r="C118" s="766"/>
      <c r="D118" s="766"/>
      <c r="E118" s="766"/>
      <c r="F118" s="766"/>
      <c r="G118" s="26">
        <v>0</v>
      </c>
      <c r="H118" s="388">
        <f t="shared" ref="H118:M118" si="12">(H116+H117)*$G$118</f>
        <v>0</v>
      </c>
      <c r="I118" s="448">
        <f t="shared" si="12"/>
        <v>0</v>
      </c>
      <c r="J118" s="389">
        <f t="shared" si="12"/>
        <v>0</v>
      </c>
      <c r="K118" s="389">
        <f t="shared" si="12"/>
        <v>0</v>
      </c>
      <c r="L118" s="448">
        <f t="shared" si="12"/>
        <v>0</v>
      </c>
      <c r="M118" s="767">
        <f t="shared" si="12"/>
        <v>0</v>
      </c>
      <c r="N118" s="767"/>
      <c r="O118" s="390">
        <f>(O116+O117)*$G$118</f>
        <v>0</v>
      </c>
      <c r="P118" s="391"/>
    </row>
    <row r="119" spans="2:16" ht="15" customHeight="1">
      <c r="B119" s="765" t="s">
        <v>254</v>
      </c>
      <c r="C119" s="766"/>
      <c r="D119" s="766"/>
      <c r="E119" s="766"/>
      <c r="F119" s="766"/>
      <c r="G119" s="392"/>
      <c r="H119" s="388">
        <f>H116+H117+H118</f>
        <v>0</v>
      </c>
      <c r="I119" s="448">
        <f t="shared" ref="I119:O119" si="13">I116+I117+I118</f>
        <v>0</v>
      </c>
      <c r="J119" s="389">
        <f t="shared" si="13"/>
        <v>0</v>
      </c>
      <c r="K119" s="389">
        <f>K116+K117+K118</f>
        <v>0</v>
      </c>
      <c r="L119" s="448">
        <f>L116+L117+L118</f>
        <v>0</v>
      </c>
      <c r="M119" s="767">
        <f>M116+M117+M118</f>
        <v>0</v>
      </c>
      <c r="N119" s="767"/>
      <c r="O119" s="390">
        <f t="shared" si="13"/>
        <v>0</v>
      </c>
      <c r="P119" s="391"/>
    </row>
    <row r="120" spans="2:16" ht="15" customHeight="1">
      <c r="B120" s="765" t="s">
        <v>255</v>
      </c>
      <c r="C120" s="766"/>
      <c r="D120" s="766"/>
      <c r="E120" s="766"/>
      <c r="F120" s="766"/>
      <c r="G120" s="27">
        <v>0</v>
      </c>
      <c r="H120" s="388">
        <f>H119*G120</f>
        <v>0</v>
      </c>
      <c r="I120" s="448">
        <f>I119*G120</f>
        <v>0</v>
      </c>
      <c r="J120" s="389">
        <f>J119*G120</f>
        <v>0</v>
      </c>
      <c r="K120" s="393">
        <f>K119*G120</f>
        <v>0</v>
      </c>
      <c r="L120" s="459">
        <f>L119*G120</f>
        <v>0</v>
      </c>
      <c r="M120" s="767">
        <f>+M119*G120</f>
        <v>0</v>
      </c>
      <c r="N120" s="767"/>
      <c r="O120" s="394">
        <f>+O119*G120</f>
        <v>0</v>
      </c>
      <c r="P120" s="391"/>
    </row>
    <row r="121" spans="2:16" ht="15" customHeight="1">
      <c r="B121" s="765" t="s">
        <v>166</v>
      </c>
      <c r="C121" s="766"/>
      <c r="D121" s="766"/>
      <c r="E121" s="766"/>
      <c r="F121" s="766"/>
      <c r="G121" s="395"/>
      <c r="H121" s="388">
        <f t="shared" ref="H121:M121" si="14">SUM(H119:H120)</f>
        <v>0</v>
      </c>
      <c r="I121" s="448">
        <f t="shared" si="14"/>
        <v>0</v>
      </c>
      <c r="J121" s="389">
        <f t="shared" si="14"/>
        <v>0</v>
      </c>
      <c r="K121" s="393">
        <f t="shared" si="14"/>
        <v>0</v>
      </c>
      <c r="L121" s="459">
        <f t="shared" si="14"/>
        <v>0</v>
      </c>
      <c r="M121" s="767">
        <f t="shared" si="14"/>
        <v>0</v>
      </c>
      <c r="N121" s="767"/>
      <c r="O121" s="394">
        <f t="shared" ref="O121" si="15">SUM(O119:O120)</f>
        <v>0</v>
      </c>
      <c r="P121" s="391"/>
    </row>
    <row r="122" spans="2:16" ht="15" customHeight="1" thickBot="1">
      <c r="B122" s="768" t="s">
        <v>256</v>
      </c>
      <c r="C122" s="769"/>
      <c r="D122" s="769"/>
      <c r="E122" s="769"/>
      <c r="F122" s="769"/>
      <c r="G122" s="28">
        <v>0</v>
      </c>
      <c r="H122" s="396">
        <f t="shared" ref="H122:M122" si="16">IFERROR((H110/SUM($H$110:$O$110))*$G$122,0)</f>
        <v>0</v>
      </c>
      <c r="I122" s="453">
        <f t="shared" si="16"/>
        <v>0</v>
      </c>
      <c r="J122" s="397">
        <f t="shared" si="16"/>
        <v>0</v>
      </c>
      <c r="K122" s="397">
        <f t="shared" si="16"/>
        <v>0</v>
      </c>
      <c r="L122" s="453">
        <f t="shared" si="16"/>
        <v>0</v>
      </c>
      <c r="M122" s="770">
        <f t="shared" si="16"/>
        <v>0</v>
      </c>
      <c r="N122" s="770"/>
      <c r="O122" s="398">
        <f>IFERROR((O110/SUM($H$110:$O$110))*$G$122,0)</f>
        <v>0</v>
      </c>
      <c r="P122" s="493"/>
    </row>
    <row r="123" spans="2:16" ht="15" customHeight="1">
      <c r="B123" s="771" t="s">
        <v>257</v>
      </c>
      <c r="C123" s="772"/>
      <c r="D123" s="772"/>
      <c r="E123" s="772"/>
      <c r="F123" s="772"/>
      <c r="G123" s="773"/>
      <c r="H123" s="60">
        <f>G26</f>
        <v>515.78100000000006</v>
      </c>
      <c r="I123" s="109">
        <f>G32</f>
        <v>2</v>
      </c>
      <c r="J123" s="106">
        <f>G38</f>
        <v>0</v>
      </c>
      <c r="K123" s="106">
        <f>H42</f>
        <v>0</v>
      </c>
      <c r="L123" s="109">
        <f>H43</f>
        <v>2.7910000000000004</v>
      </c>
      <c r="M123" s="774">
        <f>G54</f>
        <v>0</v>
      </c>
      <c r="N123" s="774"/>
      <c r="O123" s="114">
        <f>G60</f>
        <v>0</v>
      </c>
    </row>
    <row r="124" spans="2:16" ht="15" customHeight="1">
      <c r="B124" s="775" t="s">
        <v>258</v>
      </c>
      <c r="C124" s="776"/>
      <c r="D124" s="776"/>
      <c r="E124" s="776"/>
      <c r="F124" s="776"/>
      <c r="G124" s="777"/>
      <c r="H124" s="29">
        <f t="shared" ref="H124:M124" si="17">SUM(H121:H122)</f>
        <v>0</v>
      </c>
      <c r="I124" s="110">
        <f t="shared" si="17"/>
        <v>0</v>
      </c>
      <c r="J124" s="107">
        <f t="shared" si="17"/>
        <v>0</v>
      </c>
      <c r="K124" s="99">
        <f t="shared" si="17"/>
        <v>0</v>
      </c>
      <c r="L124" s="30">
        <f t="shared" si="17"/>
        <v>0</v>
      </c>
      <c r="M124" s="778">
        <f t="shared" si="17"/>
        <v>0</v>
      </c>
      <c r="N124" s="778"/>
      <c r="O124" s="115">
        <f>O121+O122</f>
        <v>0</v>
      </c>
    </row>
    <row r="125" spans="2:16" ht="15" customHeight="1" thickBot="1">
      <c r="B125" s="779" t="s">
        <v>259</v>
      </c>
      <c r="C125" s="780"/>
      <c r="D125" s="780"/>
      <c r="E125" s="780"/>
      <c r="F125" s="780"/>
      <c r="G125" s="781"/>
      <c r="H125" s="32">
        <f t="shared" ref="H125:M125" si="18">IF(ISERROR(H124/H123),0,H124/H123)</f>
        <v>0</v>
      </c>
      <c r="I125" s="111">
        <f t="shared" si="18"/>
        <v>0</v>
      </c>
      <c r="J125" s="108">
        <f t="shared" si="18"/>
        <v>0</v>
      </c>
      <c r="K125" s="100">
        <f t="shared" si="18"/>
        <v>0</v>
      </c>
      <c r="L125" s="33">
        <f t="shared" si="18"/>
        <v>0</v>
      </c>
      <c r="M125" s="782">
        <f t="shared" si="18"/>
        <v>0</v>
      </c>
      <c r="N125" s="782"/>
      <c r="O125" s="116">
        <f>IFERROR(O124/O123,0)</f>
        <v>0</v>
      </c>
    </row>
    <row r="127" spans="2:16" ht="15" customHeight="1" thickBot="1"/>
    <row r="128" spans="2:16" ht="15" customHeight="1" thickBot="1">
      <c r="B128" s="676" t="s">
        <v>260</v>
      </c>
      <c r="C128" s="786"/>
      <c r="D128" s="786"/>
      <c r="E128" s="786"/>
      <c r="F128" s="786"/>
      <c r="G128" s="677"/>
      <c r="H128" s="35">
        <f>H74</f>
        <v>520.57200000000012</v>
      </c>
      <c r="J128" s="400"/>
    </row>
    <row r="129" spans="2:16" ht="15" customHeight="1" thickBot="1">
      <c r="B129" s="783" t="s">
        <v>261</v>
      </c>
      <c r="C129" s="784"/>
      <c r="D129" s="784"/>
      <c r="E129" s="784"/>
      <c r="F129" s="784"/>
      <c r="G129" s="785"/>
      <c r="H129" s="37">
        <f>(H123*ROUND(H125,2))+(I123*ROUND(I125,2))+(J123*ROUND(J125,2))+(L123*ROUND(L125,2))+(M123*ROUND(M125,2))+(O123*ROUND(O125,2))+(K123*ROUND(K125,2))</f>
        <v>0</v>
      </c>
    </row>
    <row r="130" spans="2:16" ht="15" customHeight="1" thickBot="1">
      <c r="B130" s="787" t="s">
        <v>262</v>
      </c>
      <c r="C130" s="788"/>
      <c r="D130" s="788"/>
      <c r="E130" s="788"/>
      <c r="F130" s="788"/>
      <c r="G130" s="789"/>
      <c r="H130" s="37">
        <f>IF(ISERROR(H129/H128),0,H129/H128)</f>
        <v>0</v>
      </c>
    </row>
    <row r="132" spans="2:16" ht="15" customHeight="1">
      <c r="M132" s="284"/>
      <c r="N132" s="284"/>
      <c r="O132" s="310"/>
      <c r="P132" s="401"/>
    </row>
    <row r="133" spans="2:16" ht="15" customHeight="1" thickBot="1">
      <c r="M133" s="284"/>
      <c r="N133" s="284"/>
      <c r="O133" s="310"/>
      <c r="P133" s="401"/>
    </row>
    <row r="134" spans="2:16" ht="27" customHeight="1">
      <c r="B134" s="700" t="s">
        <v>314</v>
      </c>
      <c r="C134" s="701"/>
      <c r="D134" s="701"/>
      <c r="E134" s="701"/>
      <c r="F134" s="701"/>
      <c r="G134" s="701"/>
      <c r="H134" s="701"/>
      <c r="I134" s="701"/>
      <c r="J134" s="701"/>
      <c r="K134" s="701"/>
      <c r="L134" s="701"/>
      <c r="M134" s="702"/>
      <c r="N134" s="284"/>
      <c r="O134" s="310"/>
      <c r="P134" s="401"/>
    </row>
    <row r="135" spans="2:16" ht="15" customHeight="1" thickBot="1">
      <c r="B135" s="127"/>
      <c r="M135" s="128"/>
      <c r="N135" s="284"/>
      <c r="O135" s="310"/>
      <c r="P135" s="401"/>
    </row>
    <row r="136" spans="2:16" ht="15" customHeight="1" thickBot="1">
      <c r="B136" s="127"/>
      <c r="F136" s="850" t="s">
        <v>315</v>
      </c>
      <c r="G136" s="851"/>
      <c r="H136" s="494" t="s">
        <v>163</v>
      </c>
      <c r="I136" s="494" t="s">
        <v>164</v>
      </c>
      <c r="J136" s="494" t="s">
        <v>316</v>
      </c>
      <c r="K136" s="495" t="s">
        <v>166</v>
      </c>
      <c r="M136" s="128"/>
      <c r="N136" s="284"/>
      <c r="O136" s="310"/>
      <c r="P136" s="401"/>
    </row>
    <row r="137" spans="2:16" ht="15" customHeight="1" thickBot="1">
      <c r="B137" s="127"/>
      <c r="C137" s="852" t="s">
        <v>317</v>
      </c>
      <c r="D137" s="853"/>
      <c r="E137" s="854"/>
      <c r="F137" s="859" t="s">
        <v>318</v>
      </c>
      <c r="G137" s="860"/>
      <c r="H137" s="496" t="s">
        <v>319</v>
      </c>
      <c r="I137" s="496">
        <v>80</v>
      </c>
      <c r="J137" s="488">
        <v>0</v>
      </c>
      <c r="K137" s="112">
        <f>I137*J137</f>
        <v>0</v>
      </c>
      <c r="M137" s="128"/>
      <c r="N137" s="284"/>
      <c r="O137" s="310"/>
      <c r="P137" s="401"/>
    </row>
    <row r="138" spans="2:16" ht="15" hidden="1" customHeight="1">
      <c r="B138" s="127"/>
      <c r="F138" s="855"/>
      <c r="G138" s="856"/>
      <c r="H138" s="497"/>
      <c r="I138" s="497"/>
      <c r="J138" s="57">
        <v>0</v>
      </c>
      <c r="K138" s="56">
        <f>H138*J138</f>
        <v>0</v>
      </c>
      <c r="M138" s="128"/>
      <c r="N138" s="284"/>
      <c r="O138" s="310"/>
      <c r="P138" s="401"/>
    </row>
    <row r="139" spans="2:16" ht="15" hidden="1" customHeight="1" thickBot="1">
      <c r="B139" s="127"/>
      <c r="F139" s="857"/>
      <c r="G139" s="858"/>
      <c r="H139" s="498"/>
      <c r="I139" s="498"/>
      <c r="J139" s="58">
        <v>0</v>
      </c>
      <c r="K139" s="59">
        <f>H139*J139</f>
        <v>0</v>
      </c>
      <c r="M139" s="128"/>
      <c r="N139" s="284"/>
      <c r="O139" s="310"/>
      <c r="P139" s="401"/>
    </row>
    <row r="140" spans="2:16" ht="15" customHeight="1" thickBot="1">
      <c r="B140" s="127"/>
      <c r="J140" s="499" t="s">
        <v>166</v>
      </c>
      <c r="K140" s="117">
        <f>K137</f>
        <v>0</v>
      </c>
      <c r="M140" s="128"/>
      <c r="N140" s="284"/>
      <c r="O140" s="310"/>
      <c r="P140" s="401"/>
    </row>
    <row r="141" spans="2:16" ht="15" customHeight="1" thickBot="1">
      <c r="B141" s="138"/>
      <c r="C141" s="332"/>
      <c r="D141" s="332"/>
      <c r="E141" s="139"/>
      <c r="F141" s="139"/>
      <c r="G141" s="139"/>
      <c r="H141" s="139"/>
      <c r="I141" s="139"/>
      <c r="J141" s="139"/>
      <c r="K141" s="139"/>
      <c r="L141" s="139"/>
      <c r="M141" s="140"/>
      <c r="N141" s="284"/>
      <c r="O141" s="310"/>
      <c r="P141" s="401"/>
    </row>
    <row r="142" spans="2:16" ht="15" customHeight="1">
      <c r="M142" s="284"/>
      <c r="N142" s="284"/>
      <c r="O142" s="310"/>
      <c r="P142" s="401"/>
    </row>
    <row r="143" spans="2:16" ht="15" customHeight="1">
      <c r="M143" s="284"/>
      <c r="N143" s="284"/>
      <c r="O143" s="310"/>
      <c r="P143" s="401"/>
    </row>
    <row r="144" spans="2:16" ht="20.25" customHeight="1">
      <c r="B144" s="704" t="s">
        <v>320</v>
      </c>
      <c r="C144" s="704"/>
      <c r="D144" s="704"/>
      <c r="E144" s="704"/>
      <c r="F144" s="704"/>
      <c r="G144" s="704"/>
      <c r="H144" s="704"/>
      <c r="I144" s="704"/>
      <c r="J144" s="704"/>
      <c r="K144" s="704"/>
      <c r="L144" s="704"/>
      <c r="M144" s="704"/>
      <c r="N144" s="402"/>
      <c r="O144" s="288"/>
      <c r="P144" s="403"/>
    </row>
    <row r="145" spans="2:17" ht="15" customHeight="1">
      <c r="M145" s="288"/>
      <c r="N145" s="288"/>
      <c r="O145" s="288"/>
      <c r="P145" s="403"/>
    </row>
    <row r="146" spans="2:17" ht="15" customHeight="1" thickBot="1">
      <c r="F146" s="265"/>
    </row>
    <row r="147" spans="2:17" ht="15" customHeight="1" thickBot="1">
      <c r="B147" s="783" t="s">
        <v>261</v>
      </c>
      <c r="C147" s="784"/>
      <c r="D147" s="784"/>
      <c r="E147" s="784"/>
      <c r="F147" s="784"/>
      <c r="G147" s="785"/>
      <c r="H147" s="36">
        <f>H129</f>
        <v>0</v>
      </c>
    </row>
    <row r="148" spans="2:17" ht="15" hidden="1" customHeight="1" thickBot="1">
      <c r="B148" s="783" t="s">
        <v>263</v>
      </c>
      <c r="C148" s="784"/>
      <c r="D148" s="784"/>
      <c r="E148" s="784"/>
      <c r="F148" s="784"/>
      <c r="G148" s="785"/>
      <c r="H148" s="36">
        <f>H79</f>
        <v>0</v>
      </c>
    </row>
    <row r="149" spans="2:17" ht="15" customHeight="1" thickBot="1">
      <c r="B149" s="783" t="s">
        <v>321</v>
      </c>
      <c r="C149" s="784"/>
      <c r="D149" s="784"/>
      <c r="E149" s="784"/>
      <c r="F149" s="784"/>
      <c r="G149" s="785"/>
      <c r="H149" s="36">
        <f>K140</f>
        <v>0</v>
      </c>
    </row>
    <row r="150" spans="2:17" ht="15" customHeight="1" thickBot="1">
      <c r="B150" s="783" t="s">
        <v>174</v>
      </c>
      <c r="C150" s="784"/>
      <c r="D150" s="784"/>
      <c r="E150" s="784"/>
      <c r="F150" s="784"/>
      <c r="G150" s="785"/>
      <c r="H150" s="36">
        <f>H147+H148+H149</f>
        <v>0</v>
      </c>
    </row>
    <row r="151" spans="2:17" ht="15" customHeight="1">
      <c r="C151" s="123"/>
      <c r="D151" s="123"/>
      <c r="F151" s="265"/>
    </row>
    <row r="152" spans="2:17" ht="15" customHeight="1">
      <c r="C152" s="123"/>
      <c r="D152" s="123"/>
      <c r="F152" s="265"/>
      <c r="P152" s="404"/>
      <c r="Q152" s="265"/>
    </row>
    <row r="153" spans="2:17" ht="15" customHeight="1">
      <c r="C153" s="123"/>
      <c r="D153" s="123"/>
      <c r="F153" s="265"/>
      <c r="P153" s="404"/>
      <c r="Q153" s="286"/>
    </row>
    <row r="154" spans="2:17" ht="15" customHeight="1">
      <c r="C154" s="123"/>
      <c r="D154" s="123"/>
      <c r="F154" s="265"/>
      <c r="P154" s="404"/>
      <c r="Q154" s="286"/>
    </row>
    <row r="155" spans="2:17" ht="15" customHeight="1">
      <c r="C155" s="123"/>
      <c r="D155" s="123"/>
      <c r="F155" s="265"/>
      <c r="P155" s="404"/>
      <c r="Q155" s="286"/>
    </row>
    <row r="156" spans="2:17" ht="15" customHeight="1">
      <c r="C156" s="123"/>
      <c r="D156" s="123"/>
      <c r="F156" s="265"/>
      <c r="P156" s="404"/>
      <c r="Q156" s="286"/>
    </row>
    <row r="157" spans="2:17" ht="15" customHeight="1">
      <c r="C157" s="123"/>
      <c r="D157" s="123"/>
      <c r="F157" s="265"/>
      <c r="P157" s="405"/>
      <c r="Q157" s="286"/>
    </row>
    <row r="158" spans="2:17" ht="15" customHeight="1">
      <c r="C158" s="123"/>
      <c r="D158" s="123"/>
      <c r="F158" s="265"/>
      <c r="P158" s="405"/>
      <c r="Q158" s="286"/>
    </row>
    <row r="159" spans="2:17" ht="15" customHeight="1">
      <c r="C159" s="123"/>
      <c r="D159" s="123"/>
      <c r="F159" s="265"/>
      <c r="P159" s="405"/>
      <c r="Q159" s="286"/>
    </row>
    <row r="160" spans="2:17" ht="15" customHeight="1">
      <c r="C160" s="123"/>
      <c r="D160" s="123"/>
      <c r="F160" s="265"/>
      <c r="G160" s="265"/>
      <c r="H160" s="265"/>
      <c r="I160" s="265"/>
      <c r="J160" s="38"/>
      <c r="K160" s="38"/>
      <c r="L160" s="38"/>
      <c r="M160" s="38"/>
      <c r="N160" s="38"/>
      <c r="O160" s="38"/>
      <c r="P160" s="406"/>
      <c r="Q160" s="286"/>
    </row>
    <row r="161" spans="3:17" ht="15" customHeight="1">
      <c r="C161" s="123"/>
      <c r="D161" s="123"/>
      <c r="F161" s="265"/>
      <c r="J161" s="38"/>
      <c r="K161" s="38"/>
      <c r="L161" s="38"/>
      <c r="M161" s="407"/>
      <c r="N161" s="407"/>
      <c r="O161" s="407"/>
      <c r="P161" s="406"/>
      <c r="Q161" s="286"/>
    </row>
    <row r="162" spans="3:17" ht="15" customHeight="1">
      <c r="C162" s="123"/>
      <c r="D162" s="123"/>
      <c r="F162" s="265"/>
      <c r="J162" s="265"/>
      <c r="K162" s="38"/>
      <c r="L162" s="265"/>
      <c r="M162" s="39"/>
      <c r="N162" s="39"/>
      <c r="O162" s="39"/>
      <c r="P162" s="406"/>
      <c r="Q162" s="265"/>
    </row>
    <row r="163" spans="3:17" ht="15" customHeight="1">
      <c r="C163" s="123"/>
      <c r="D163" s="123"/>
      <c r="F163" s="265"/>
      <c r="J163" s="265"/>
      <c r="K163" s="38"/>
      <c r="L163" s="265"/>
      <c r="M163" s="39"/>
      <c r="N163" s="39"/>
      <c r="O163" s="39"/>
      <c r="P163" s="406"/>
      <c r="Q163" s="286"/>
    </row>
    <row r="164" spans="3:17" ht="15" customHeight="1">
      <c r="C164" s="123"/>
      <c r="D164" s="123"/>
      <c r="F164" s="265"/>
      <c r="G164" s="265"/>
      <c r="H164" s="265"/>
      <c r="I164" s="265"/>
      <c r="J164" s="265"/>
      <c r="K164" s="265"/>
      <c r="L164" s="265"/>
      <c r="M164" s="265"/>
      <c r="N164" s="265"/>
      <c r="O164" s="265"/>
      <c r="P164" s="406"/>
      <c r="Q164" s="286"/>
    </row>
    <row r="165" spans="3:17" ht="15" customHeight="1">
      <c r="C165" s="123"/>
      <c r="D165" s="123"/>
      <c r="F165" s="265"/>
      <c r="G165" s="265"/>
      <c r="H165" s="265"/>
      <c r="I165" s="265"/>
      <c r="J165" s="265"/>
      <c r="K165" s="265"/>
      <c r="L165" s="265"/>
      <c r="M165" s="265"/>
      <c r="N165" s="265"/>
      <c r="O165" s="38"/>
      <c r="P165" s="406"/>
      <c r="Q165" s="286"/>
    </row>
    <row r="166" spans="3:17" ht="15" customHeight="1">
      <c r="C166" s="123"/>
      <c r="D166" s="123"/>
      <c r="F166" s="265"/>
      <c r="G166" s="286"/>
      <c r="H166" s="265"/>
      <c r="I166" s="265"/>
      <c r="J166" s="265"/>
      <c r="K166" s="265"/>
      <c r="L166" s="265"/>
      <c r="M166" s="265"/>
      <c r="N166" s="265"/>
      <c r="O166" s="265"/>
      <c r="P166" s="406"/>
      <c r="Q166" s="265"/>
    </row>
    <row r="167" spans="3:17" ht="15" customHeight="1">
      <c r="C167" s="123"/>
      <c r="D167" s="123"/>
      <c r="F167" s="265"/>
      <c r="G167" s="265"/>
      <c r="H167" s="265"/>
      <c r="I167" s="265"/>
      <c r="J167" s="265"/>
      <c r="K167" s="265"/>
      <c r="L167" s="265"/>
      <c r="M167" s="265"/>
      <c r="N167" s="265"/>
      <c r="O167" s="265"/>
      <c r="P167" s="406"/>
      <c r="Q167" s="265"/>
    </row>
  </sheetData>
  <sheetProtection password="EBC7" sheet="1" selectLockedCells="1"/>
  <protectedRanges>
    <protectedRange sqref="H16:H22" name="Plage1"/>
    <protectedRange sqref="H23" name="Plage1_1"/>
    <protectedRange sqref="H29:H30" name="Plage1_3"/>
  </protectedRanges>
  <mergeCells count="88">
    <mergeCell ref="B150:G150"/>
    <mergeCell ref="C137:E137"/>
    <mergeCell ref="F138:G138"/>
    <mergeCell ref="F139:G139"/>
    <mergeCell ref="B144:M144"/>
    <mergeCell ref="B147:G147"/>
    <mergeCell ref="B148:G148"/>
    <mergeCell ref="B149:G149"/>
    <mergeCell ref="F137:G137"/>
    <mergeCell ref="B128:G128"/>
    <mergeCell ref="B129:G129"/>
    <mergeCell ref="B130:G130"/>
    <mergeCell ref="B134:M134"/>
    <mergeCell ref="F136:G136"/>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AAAB90DC-D095-44BA-A702-A4785CDE5087}"/>
  </dataValidations>
  <pageMargins left="0.7" right="0.7" top="0.75" bottom="0.75" header="0.3" footer="0.3"/>
  <pageSetup orientation="portrait" r:id="rId1"/>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F46CA-09E4-44EC-BA02-9887689FE1D6}">
  <sheetPr>
    <tabColor rgb="FF00B0F0"/>
  </sheetPr>
  <dimension ref="A2:W165"/>
  <sheetViews>
    <sheetView showGridLines="0" zoomScaleNormal="100" workbookViewId="0">
      <selection activeCell="I16" sqref="I16"/>
    </sheetView>
  </sheetViews>
  <sheetFormatPr defaultColWidth="11.42578125" defaultRowHeight="15" customHeight="1"/>
  <cols>
    <col min="1" max="1" width="2.7109375" style="123" customWidth="1"/>
    <col min="2" max="2" width="1.7109375" style="123" customWidth="1"/>
    <col min="3" max="3" width="3.140625" style="253" bestFit="1" customWidth="1"/>
    <col min="4" max="4" width="4.42578125" style="253" customWidth="1"/>
    <col min="5" max="5" width="4.5703125" style="123" bestFit="1" customWidth="1"/>
    <col min="6" max="6" width="25.7109375" style="123" customWidth="1"/>
    <col min="7" max="7" width="32.140625" style="123" customWidth="1"/>
    <col min="8" max="11" width="24.7109375" style="123" customWidth="1"/>
    <col min="12" max="12" width="23.7109375" style="123" customWidth="1"/>
    <col min="13" max="13" width="1.7109375" style="123" customWidth="1"/>
    <col min="14" max="14" width="24.7109375" style="123" customWidth="1"/>
    <col min="15" max="15" width="19" style="123" customWidth="1"/>
    <col min="16" max="16" width="24.7109375" style="254" hidden="1" customWidth="1"/>
    <col min="17" max="17" width="14.5703125" style="123" customWidth="1"/>
    <col min="18" max="16384" width="11.42578125" style="123"/>
  </cols>
  <sheetData>
    <row r="2" spans="1:23" ht="15" customHeight="1">
      <c r="B2" s="1" t="s">
        <v>42</v>
      </c>
    </row>
    <row r="3" spans="1:23" s="255" customFormat="1" ht="30" customHeight="1">
      <c r="C3" s="253"/>
      <c r="D3" s="253"/>
      <c r="F3" s="680" t="s">
        <v>151</v>
      </c>
      <c r="G3" s="680"/>
      <c r="H3" s="680"/>
      <c r="I3" s="680"/>
      <c r="J3" s="680"/>
      <c r="P3" s="256"/>
    </row>
    <row r="4" spans="1:23" ht="15" customHeight="1" thickBot="1">
      <c r="P4" s="257" t="s">
        <v>178</v>
      </c>
    </row>
    <row r="5" spans="1:23" ht="15" customHeight="1">
      <c r="F5" s="215" t="s">
        <v>152</v>
      </c>
      <c r="G5" s="216" t="s">
        <v>322</v>
      </c>
      <c r="I5" s="217" t="s">
        <v>154</v>
      </c>
      <c r="J5" s="218" t="s">
        <v>75</v>
      </c>
      <c r="P5" s="258">
        <v>2.8300000000000001E-3</v>
      </c>
    </row>
    <row r="6" spans="1:23" ht="15" customHeight="1">
      <c r="F6" s="219" t="s">
        <v>107</v>
      </c>
      <c r="G6" s="220">
        <v>2023</v>
      </c>
      <c r="I6" s="221" t="s">
        <v>156</v>
      </c>
      <c r="J6" s="222" t="s">
        <v>75</v>
      </c>
      <c r="P6" s="258">
        <v>5.6600000000000001E-3</v>
      </c>
    </row>
    <row r="7" spans="1:23" ht="15" customHeight="1">
      <c r="F7" s="219" t="s">
        <v>105</v>
      </c>
      <c r="G7" s="220" t="s">
        <v>60</v>
      </c>
      <c r="I7" s="223" t="s">
        <v>157</v>
      </c>
      <c r="J7" s="224" t="s">
        <v>75</v>
      </c>
      <c r="P7" s="2">
        <v>1.1310000000000001E-2</v>
      </c>
    </row>
    <row r="8" spans="1:23" ht="15" customHeight="1">
      <c r="F8" s="681" t="s">
        <v>158</v>
      </c>
      <c r="G8" s="683" t="s">
        <v>323</v>
      </c>
      <c r="I8" s="221" t="s">
        <v>160</v>
      </c>
      <c r="J8" s="222"/>
      <c r="P8" s="2">
        <v>1.414E-2</v>
      </c>
    </row>
    <row r="9" spans="1:23" ht="15" customHeight="1" thickBot="1">
      <c r="F9" s="682"/>
      <c r="G9" s="684"/>
      <c r="I9" s="225" t="s">
        <v>161</v>
      </c>
      <c r="J9" s="427" t="s">
        <v>125</v>
      </c>
      <c r="P9" s="258">
        <v>1.6969999999999999E-2</v>
      </c>
    </row>
    <row r="11" spans="1:23" ht="15" customHeight="1" thickBot="1"/>
    <row r="12" spans="1:23" ht="30" customHeight="1">
      <c r="B12" s="700" t="s">
        <v>115</v>
      </c>
      <c r="C12" s="701"/>
      <c r="D12" s="701"/>
      <c r="E12" s="701"/>
      <c r="F12" s="701"/>
      <c r="G12" s="701"/>
      <c r="H12" s="701"/>
      <c r="I12" s="701"/>
      <c r="J12" s="701"/>
      <c r="K12" s="701"/>
      <c r="L12" s="701"/>
      <c r="M12" s="702"/>
      <c r="N12" s="259"/>
    </row>
    <row r="13" spans="1:23" ht="24.95" customHeight="1">
      <c r="B13" s="703" t="s">
        <v>181</v>
      </c>
      <c r="C13" s="704"/>
      <c r="D13" s="704"/>
      <c r="E13" s="704"/>
      <c r="F13" s="704"/>
      <c r="G13" s="704"/>
      <c r="H13" s="704"/>
      <c r="I13" s="704"/>
      <c r="J13" s="704"/>
      <c r="K13" s="704"/>
      <c r="L13" s="704"/>
      <c r="M13" s="705"/>
      <c r="N13" s="260"/>
    </row>
    <row r="14" spans="1:23" s="254" customFormat="1" ht="15" customHeight="1" thickBot="1">
      <c r="A14" s="123"/>
      <c r="B14" s="127"/>
      <c r="C14" s="253"/>
      <c r="D14" s="253"/>
      <c r="E14" s="123"/>
      <c r="F14" s="123"/>
      <c r="G14" s="123"/>
      <c r="H14" s="123"/>
      <c r="I14" s="123"/>
      <c r="J14" s="123"/>
      <c r="K14" s="123"/>
      <c r="L14" s="123"/>
      <c r="M14" s="128"/>
      <c r="N14" s="123"/>
      <c r="O14" s="123"/>
      <c r="Q14" s="123"/>
      <c r="R14" s="123"/>
      <c r="S14" s="123"/>
      <c r="T14" s="123"/>
      <c r="U14" s="123"/>
      <c r="V14" s="123"/>
      <c r="W14" s="123"/>
    </row>
    <row r="15" spans="1:23" s="254" customFormat="1" ht="23.1" customHeight="1">
      <c r="A15" s="123"/>
      <c r="B15" s="127"/>
      <c r="C15" s="706" t="s">
        <v>182</v>
      </c>
      <c r="D15" s="707"/>
      <c r="E15" s="712" t="s">
        <v>324</v>
      </c>
      <c r="F15" s="261"/>
      <c r="G15" s="262" t="s">
        <v>184</v>
      </c>
      <c r="H15" s="263" t="s">
        <v>185</v>
      </c>
      <c r="I15" s="263" t="s">
        <v>186</v>
      </c>
      <c r="J15" s="264" t="s">
        <v>187</v>
      </c>
      <c r="K15" s="265"/>
      <c r="L15" s="123"/>
      <c r="M15" s="128"/>
      <c r="N15" s="123"/>
      <c r="O15" s="123"/>
      <c r="Q15" s="123"/>
      <c r="R15" s="123"/>
      <c r="S15" s="123"/>
      <c r="T15" s="123"/>
      <c r="U15" s="123"/>
      <c r="V15" s="123"/>
      <c r="W15" s="123"/>
    </row>
    <row r="16" spans="1:23" s="254" customFormat="1" ht="15" customHeight="1">
      <c r="A16" s="123"/>
      <c r="B16" s="127"/>
      <c r="C16" s="708"/>
      <c r="D16" s="709"/>
      <c r="E16" s="713"/>
      <c r="F16" s="715" t="s">
        <v>188</v>
      </c>
      <c r="G16" s="266" t="s">
        <v>189</v>
      </c>
      <c r="H16" s="267">
        <v>3.7999999999999999E-2</v>
      </c>
      <c r="I16" s="105">
        <v>0</v>
      </c>
      <c r="J16" s="269">
        <f>IF(ISERROR(H16/ROUND(I16,2)),0,H16/ROUND(I16,2))</f>
        <v>0</v>
      </c>
      <c r="K16" s="265"/>
      <c r="L16" s="123"/>
      <c r="M16" s="128"/>
      <c r="N16" s="123"/>
      <c r="O16" s="123"/>
      <c r="Q16" s="123"/>
      <c r="R16" s="123"/>
      <c r="S16" s="123"/>
      <c r="T16" s="123"/>
      <c r="U16" s="123"/>
      <c r="V16" s="123"/>
      <c r="W16" s="123"/>
    </row>
    <row r="17" spans="1:23" s="254" customFormat="1" ht="15" customHeight="1">
      <c r="A17" s="123"/>
      <c r="B17" s="127"/>
      <c r="C17" s="708"/>
      <c r="D17" s="709"/>
      <c r="E17" s="713"/>
      <c r="F17" s="715"/>
      <c r="G17" s="266" t="s">
        <v>190</v>
      </c>
      <c r="H17" s="267">
        <v>41.572000000000003</v>
      </c>
      <c r="I17" s="105">
        <v>0</v>
      </c>
      <c r="J17" s="269">
        <f>IF(ISERROR(H17/ROUND(I17,2)),0,H17/ROUND(I17,2))</f>
        <v>0</v>
      </c>
      <c r="K17" s="265"/>
      <c r="L17" s="123"/>
      <c r="M17" s="128"/>
      <c r="N17" s="123"/>
      <c r="O17" s="123"/>
      <c r="Q17" s="123"/>
      <c r="R17" s="123"/>
      <c r="S17" s="123"/>
      <c r="T17" s="123"/>
      <c r="U17" s="123"/>
      <c r="V17" s="123"/>
      <c r="W17" s="123"/>
    </row>
    <row r="18" spans="1:23" s="254" customFormat="1" ht="15" customHeight="1">
      <c r="A18" s="123"/>
      <c r="B18" s="127"/>
      <c r="C18" s="708"/>
      <c r="D18" s="709"/>
      <c r="E18" s="713"/>
      <c r="F18" s="716"/>
      <c r="G18" s="266" t="s">
        <v>191</v>
      </c>
      <c r="H18" s="267">
        <v>110.88200000000001</v>
      </c>
      <c r="I18" s="105">
        <v>0</v>
      </c>
      <c r="J18" s="269">
        <f>IF(ISERROR(H18/ROUND(I18,2)),0,H18/ROUND(I18,2))</f>
        <v>0</v>
      </c>
      <c r="K18" s="265"/>
      <c r="L18" s="123"/>
      <c r="M18" s="128"/>
      <c r="N18" s="123"/>
      <c r="O18" s="123"/>
      <c r="Q18" s="123"/>
      <c r="R18" s="123"/>
      <c r="S18" s="123"/>
      <c r="T18" s="123"/>
      <c r="U18" s="123"/>
      <c r="V18" s="123"/>
      <c r="W18" s="123"/>
    </row>
    <row r="19" spans="1:23" s="254" customFormat="1" ht="15" customHeight="1">
      <c r="A19" s="123"/>
      <c r="B19" s="127"/>
      <c r="C19" s="708"/>
      <c r="D19" s="709"/>
      <c r="E19" s="713"/>
      <c r="F19" s="716"/>
      <c r="G19" s="266" t="s">
        <v>192</v>
      </c>
      <c r="H19" s="267">
        <v>42.267000000000003</v>
      </c>
      <c r="I19" s="105">
        <v>0</v>
      </c>
      <c r="J19" s="269">
        <f>IF(ISERROR(H19/ROUND(I19,2)),0,H19/ROUND(I19,2))</f>
        <v>0</v>
      </c>
      <c r="K19" s="265"/>
      <c r="L19" s="123"/>
      <c r="M19" s="128"/>
      <c r="N19" s="123"/>
      <c r="O19" s="123"/>
      <c r="Q19" s="123"/>
      <c r="R19" s="123"/>
      <c r="S19" s="123"/>
      <c r="T19" s="123"/>
      <c r="U19" s="123"/>
      <c r="V19" s="123"/>
      <c r="W19" s="123"/>
    </row>
    <row r="20" spans="1:23" s="254" customFormat="1" ht="15" customHeight="1">
      <c r="A20" s="123"/>
      <c r="B20" s="127"/>
      <c r="C20" s="708"/>
      <c r="D20" s="709"/>
      <c r="E20" s="713"/>
      <c r="F20" s="716"/>
      <c r="G20" s="266" t="s">
        <v>193</v>
      </c>
      <c r="H20" s="267">
        <v>39.991999999999997</v>
      </c>
      <c r="I20" s="105">
        <v>0</v>
      </c>
      <c r="J20" s="269">
        <f>IF(ISERROR(H20/ROUND(I20,2)),0,H20/ROUND(I20,2))</f>
        <v>0</v>
      </c>
      <c r="K20" s="265"/>
      <c r="L20" s="123"/>
      <c r="M20" s="128"/>
      <c r="N20" s="123"/>
      <c r="O20" s="123"/>
      <c r="Q20" s="123"/>
      <c r="R20" s="123"/>
      <c r="S20" s="123"/>
      <c r="T20" s="123"/>
      <c r="U20" s="123"/>
      <c r="V20" s="123"/>
      <c r="W20" s="123"/>
    </row>
    <row r="21" spans="1:23" s="254" customFormat="1" ht="24.95" customHeight="1">
      <c r="A21" s="123"/>
      <c r="B21" s="127"/>
      <c r="C21" s="708"/>
      <c r="D21" s="709"/>
      <c r="E21" s="713"/>
      <c r="F21" s="715" t="s">
        <v>194</v>
      </c>
      <c r="G21" s="270" t="s">
        <v>195</v>
      </c>
      <c r="H21" s="267">
        <v>100.872</v>
      </c>
      <c r="I21" s="105">
        <v>0</v>
      </c>
      <c r="J21" s="269">
        <f>IF(ISERROR((ROUND(I21,2)*H21)*-1),0,(ROUND(I21,2)*H21)*-1)</f>
        <v>0</v>
      </c>
      <c r="K21" s="265"/>
      <c r="L21" s="265"/>
      <c r="M21" s="271"/>
      <c r="N21" s="265"/>
      <c r="O21" s="123"/>
      <c r="Q21" s="123"/>
      <c r="R21" s="123"/>
      <c r="S21" s="123"/>
      <c r="T21" s="123"/>
      <c r="U21" s="123"/>
      <c r="V21" s="123"/>
      <c r="W21" s="123"/>
    </row>
    <row r="22" spans="1:23" s="254" customFormat="1" ht="24.95" customHeight="1">
      <c r="A22" s="123"/>
      <c r="B22" s="127"/>
      <c r="C22" s="708"/>
      <c r="D22" s="709"/>
      <c r="E22" s="713"/>
      <c r="F22" s="716"/>
      <c r="G22" s="270" t="s">
        <v>196</v>
      </c>
      <c r="H22" s="267">
        <v>72.305999999999997</v>
      </c>
      <c r="I22" s="105">
        <v>0</v>
      </c>
      <c r="J22" s="269">
        <f>IF(ISERROR((ROUND(I22,2)*H22)),0,(ROUND(I22,2)*H22))</f>
        <v>0</v>
      </c>
      <c r="K22" s="265"/>
      <c r="L22" s="265"/>
      <c r="M22" s="271"/>
      <c r="N22" s="265"/>
      <c r="O22" s="123"/>
      <c r="Q22" s="123"/>
      <c r="R22" s="123"/>
      <c r="S22" s="123"/>
      <c r="T22" s="123"/>
      <c r="U22" s="123"/>
      <c r="V22" s="123"/>
      <c r="W22" s="123"/>
    </row>
    <row r="23" spans="1:23" s="254" customFormat="1" ht="24.95" customHeight="1">
      <c r="A23" s="123"/>
      <c r="B23" s="127"/>
      <c r="C23" s="708"/>
      <c r="D23" s="709"/>
      <c r="E23" s="713"/>
      <c r="F23" s="272" t="s">
        <v>197</v>
      </c>
      <c r="G23" s="270" t="s">
        <v>198</v>
      </c>
      <c r="H23" s="267">
        <v>1.034</v>
      </c>
      <c r="I23" s="3">
        <v>0</v>
      </c>
      <c r="J23" s="273">
        <f>+ROUND(I23,2)*H23</f>
        <v>0</v>
      </c>
      <c r="K23" s="265"/>
      <c r="L23" s="4"/>
      <c r="M23" s="5"/>
      <c r="N23" s="6"/>
      <c r="O23" s="123"/>
      <c r="Q23" s="123"/>
      <c r="R23" s="123"/>
      <c r="S23" s="123"/>
      <c r="T23" s="123"/>
      <c r="U23" s="123"/>
      <c r="V23" s="123"/>
      <c r="W23" s="123"/>
    </row>
    <row r="24" spans="1:23" s="254" customFormat="1" ht="15" customHeight="1" thickBot="1">
      <c r="A24" s="123"/>
      <c r="B24" s="127"/>
      <c r="C24" s="710"/>
      <c r="D24" s="711"/>
      <c r="E24" s="714"/>
      <c r="F24" s="274" t="s">
        <v>199</v>
      </c>
      <c r="G24" s="275" t="s">
        <v>200</v>
      </c>
      <c r="H24" s="276">
        <f>(F64*P5)+(F65*P6)+(F66*P7)+(F67*P8)+(F68*P9)</f>
        <v>2.3015900000000005</v>
      </c>
      <c r="I24" s="7">
        <v>0</v>
      </c>
      <c r="J24" s="277">
        <f>IF(ISERROR(H24/ROUND(I24,2)),0,H24/ROUND(I24,2))</f>
        <v>0</v>
      </c>
      <c r="K24" s="265"/>
      <c r="L24" s="8"/>
      <c r="M24" s="9"/>
      <c r="N24" s="10"/>
      <c r="O24" s="123"/>
      <c r="Q24" s="123"/>
      <c r="R24" s="123"/>
      <c r="S24" s="123"/>
      <c r="T24" s="123"/>
      <c r="U24" s="123"/>
      <c r="V24" s="123"/>
      <c r="W24" s="123"/>
    </row>
    <row r="25" spans="1:23" s="254" customFormat="1" ht="15" customHeight="1" thickBot="1">
      <c r="A25" s="123"/>
      <c r="B25" s="127"/>
      <c r="C25" s="253"/>
      <c r="D25" s="253"/>
      <c r="E25" s="278"/>
      <c r="F25" s="279"/>
      <c r="G25" s="280" t="s">
        <v>201</v>
      </c>
      <c r="H25" s="265"/>
      <c r="I25" s="281" t="s">
        <v>202</v>
      </c>
      <c r="J25" s="717" t="s">
        <v>203</v>
      </c>
      <c r="K25" s="718"/>
      <c r="L25" s="282">
        <f>IF(ISERROR(SUM(J15:J24)),0,SUM(J15:J24))</f>
        <v>0</v>
      </c>
      <c r="M25" s="283"/>
      <c r="N25" s="284"/>
      <c r="O25" s="123"/>
      <c r="Q25" s="123"/>
      <c r="R25" s="123"/>
      <c r="S25" s="123"/>
      <c r="T25" s="123"/>
      <c r="U25" s="123"/>
      <c r="V25" s="123"/>
      <c r="W25" s="123"/>
    </row>
    <row r="26" spans="1:23" s="254" customFormat="1" ht="15" customHeight="1" thickBot="1">
      <c r="A26" s="123"/>
      <c r="B26" s="127"/>
      <c r="C26" s="253"/>
      <c r="D26" s="253"/>
      <c r="E26" s="265"/>
      <c r="F26" s="279"/>
      <c r="G26" s="285">
        <f>SUM(H16:H20)</f>
        <v>234.751</v>
      </c>
      <c r="H26" s="286"/>
      <c r="I26" s="287">
        <f>IF(ISERROR(G26/L25),0,G26/L25)</f>
        <v>0</v>
      </c>
      <c r="J26" s="286"/>
      <c r="K26" s="286"/>
      <c r="L26" s="288"/>
      <c r="M26" s="289"/>
      <c r="N26" s="288"/>
      <c r="O26" s="123"/>
      <c r="Q26" s="123"/>
      <c r="R26" s="123"/>
      <c r="S26" s="123"/>
      <c r="T26" s="123"/>
      <c r="U26" s="123"/>
      <c r="V26" s="123"/>
      <c r="W26" s="123"/>
    </row>
    <row r="27" spans="1:23" s="254" customFormat="1" ht="15" customHeight="1" thickBot="1">
      <c r="A27" s="123"/>
      <c r="B27" s="127"/>
      <c r="C27" s="253"/>
      <c r="D27" s="253"/>
      <c r="E27" s="265"/>
      <c r="F27" s="279"/>
      <c r="G27" s="290"/>
      <c r="H27" s="265"/>
      <c r="I27" s="265"/>
      <c r="J27" s="291"/>
      <c r="K27" s="265"/>
      <c r="L27" s="288"/>
      <c r="M27" s="289"/>
      <c r="N27" s="288"/>
      <c r="O27" s="123"/>
      <c r="Q27" s="123"/>
      <c r="R27" s="123"/>
      <c r="S27" s="123"/>
      <c r="T27" s="123"/>
      <c r="U27" s="123"/>
      <c r="V27" s="123"/>
      <c r="W27" s="123"/>
    </row>
    <row r="28" spans="1:23" s="254" customFormat="1" ht="23.1" hidden="1" customHeight="1">
      <c r="A28" s="123"/>
      <c r="B28" s="127"/>
      <c r="C28" s="706" t="s">
        <v>204</v>
      </c>
      <c r="D28" s="707"/>
      <c r="E28" s="695" t="s">
        <v>205</v>
      </c>
      <c r="F28" s="261"/>
      <c r="G28" s="262" t="s">
        <v>206</v>
      </c>
      <c r="H28" s="263" t="s">
        <v>185</v>
      </c>
      <c r="I28" s="263" t="s">
        <v>186</v>
      </c>
      <c r="J28" s="264" t="s">
        <v>187</v>
      </c>
      <c r="K28" s="265"/>
      <c r="L28" s="292"/>
      <c r="M28" s="293"/>
      <c r="N28" s="292"/>
      <c r="O28" s="123"/>
      <c r="Q28" s="123"/>
      <c r="R28" s="123"/>
      <c r="S28" s="123"/>
      <c r="T28" s="123"/>
      <c r="U28" s="123"/>
      <c r="V28" s="123"/>
      <c r="W28" s="123"/>
    </row>
    <row r="29" spans="1:23" s="254" customFormat="1" ht="15" hidden="1" customHeight="1">
      <c r="A29" s="123"/>
      <c r="B29" s="127"/>
      <c r="C29" s="708"/>
      <c r="D29" s="709"/>
      <c r="E29" s="696"/>
      <c r="F29" s="716"/>
      <c r="G29" s="266" t="s">
        <v>205</v>
      </c>
      <c r="H29" s="294">
        <v>0</v>
      </c>
      <c r="I29" s="268">
        <v>0</v>
      </c>
      <c r="J29" s="269">
        <f>IF(ISERROR(H29/ROUND(I29,2)),0,H29/ROUND(I29,2))</f>
        <v>0</v>
      </c>
      <c r="K29" s="265"/>
      <c r="L29" s="292"/>
      <c r="M29" s="293"/>
      <c r="N29" s="292"/>
      <c r="O29" s="123"/>
      <c r="Q29" s="123"/>
      <c r="R29" s="123"/>
      <c r="S29" s="123"/>
      <c r="T29" s="123"/>
      <c r="U29" s="123"/>
      <c r="V29" s="123"/>
      <c r="W29" s="123"/>
    </row>
    <row r="30" spans="1:23" s="254" customFormat="1" ht="15" hidden="1" customHeight="1" thickBot="1">
      <c r="A30" s="123"/>
      <c r="B30" s="127"/>
      <c r="C30" s="710"/>
      <c r="D30" s="711"/>
      <c r="E30" s="697"/>
      <c r="F30" s="719"/>
      <c r="G30" s="275" t="s">
        <v>207</v>
      </c>
      <c r="H30" s="294">
        <v>0</v>
      </c>
      <c r="I30" s="295">
        <v>0</v>
      </c>
      <c r="J30" s="277">
        <f>IF(ISERROR(H30/ROUND(I30,2)),0,H30/ROUND(I30,2))</f>
        <v>0</v>
      </c>
      <c r="K30" s="265"/>
      <c r="L30" s="292"/>
      <c r="M30" s="293"/>
      <c r="N30" s="292"/>
      <c r="O30" s="123"/>
      <c r="Q30" s="123"/>
      <c r="R30" s="123"/>
      <c r="S30" s="123"/>
      <c r="T30" s="123"/>
      <c r="U30" s="123"/>
      <c r="V30" s="123"/>
      <c r="W30" s="123"/>
    </row>
    <row r="31" spans="1:23" s="254" customFormat="1" ht="15" hidden="1" customHeight="1" thickBot="1">
      <c r="A31" s="123"/>
      <c r="B31" s="127"/>
      <c r="C31" s="253"/>
      <c r="D31" s="253"/>
      <c r="E31" s="278"/>
      <c r="F31" s="279"/>
      <c r="G31" s="280" t="s">
        <v>208</v>
      </c>
      <c r="H31" s="286"/>
      <c r="I31" s="281" t="s">
        <v>202</v>
      </c>
      <c r="J31" s="717" t="s">
        <v>203</v>
      </c>
      <c r="K31" s="720"/>
      <c r="L31" s="282">
        <f>SUM(J29:J30)</f>
        <v>0</v>
      </c>
      <c r="M31" s="283"/>
      <c r="N31" s="284"/>
      <c r="O31" s="123"/>
      <c r="Q31" s="123"/>
      <c r="R31" s="123"/>
      <c r="S31" s="123"/>
      <c r="T31" s="123"/>
      <c r="U31" s="123"/>
      <c r="V31" s="123"/>
      <c r="W31" s="123"/>
    </row>
    <row r="32" spans="1:23" s="254" customFormat="1" ht="15" hidden="1" customHeight="1" thickBot="1">
      <c r="A32" s="123"/>
      <c r="B32" s="127"/>
      <c r="C32" s="253"/>
      <c r="D32" s="253"/>
      <c r="E32" s="265"/>
      <c r="F32" s="279"/>
      <c r="G32" s="285">
        <f>H29</f>
        <v>0</v>
      </c>
      <c r="H32" s="286"/>
      <c r="I32" s="287">
        <f>IF(ISERROR(G32/L31),0,G32/L31)</f>
        <v>0</v>
      </c>
      <c r="J32" s="286"/>
      <c r="K32" s="286"/>
      <c r="L32" s="288"/>
      <c r="M32" s="289"/>
      <c r="N32" s="288"/>
      <c r="O32" s="123"/>
      <c r="Q32" s="123"/>
      <c r="R32" s="123"/>
      <c r="S32" s="123"/>
      <c r="T32" s="123"/>
      <c r="U32" s="123"/>
      <c r="V32" s="123"/>
      <c r="W32" s="123"/>
    </row>
    <row r="33" spans="1:23" s="254" customFormat="1" ht="15" hidden="1" customHeight="1" thickBot="1">
      <c r="A33" s="123"/>
      <c r="B33" s="127"/>
      <c r="C33" s="253"/>
      <c r="D33" s="253"/>
      <c r="E33" s="265"/>
      <c r="F33" s="279"/>
      <c r="G33" s="290"/>
      <c r="H33" s="265"/>
      <c r="I33" s="265"/>
      <c r="J33" s="291"/>
      <c r="K33" s="265"/>
      <c r="L33" s="288"/>
      <c r="M33" s="289"/>
      <c r="N33" s="288"/>
      <c r="O33" s="123"/>
      <c r="Q33" s="123"/>
      <c r="R33" s="123"/>
      <c r="S33" s="123"/>
      <c r="T33" s="123"/>
      <c r="U33" s="123"/>
      <c r="V33" s="123"/>
      <c r="W33" s="123"/>
    </row>
    <row r="34" spans="1:23" s="254" customFormat="1" ht="23.1" hidden="1" customHeight="1">
      <c r="A34" s="123"/>
      <c r="B34" s="127"/>
      <c r="C34" s="706" t="s">
        <v>204</v>
      </c>
      <c r="D34" s="707"/>
      <c r="E34" s="695" t="s">
        <v>209</v>
      </c>
      <c r="F34" s="261"/>
      <c r="G34" s="262" t="s">
        <v>206</v>
      </c>
      <c r="H34" s="296" t="s">
        <v>185</v>
      </c>
      <c r="I34" s="296" t="s">
        <v>186</v>
      </c>
      <c r="J34" s="297" t="s">
        <v>187</v>
      </c>
      <c r="K34" s="278"/>
      <c r="L34" s="292"/>
      <c r="M34" s="293"/>
      <c r="N34" s="292"/>
      <c r="O34" s="123"/>
      <c r="Q34" s="123"/>
      <c r="R34" s="123"/>
      <c r="S34" s="123"/>
      <c r="T34" s="123"/>
      <c r="U34" s="123"/>
      <c r="V34" s="123"/>
      <c r="W34" s="123"/>
    </row>
    <row r="35" spans="1:23" s="254" customFormat="1" ht="15" hidden="1" customHeight="1">
      <c r="A35" s="123"/>
      <c r="B35" s="127"/>
      <c r="C35" s="708"/>
      <c r="D35" s="709"/>
      <c r="E35" s="696"/>
      <c r="F35" s="698"/>
      <c r="G35" s="266" t="s">
        <v>209</v>
      </c>
      <c r="H35" s="298">
        <v>0</v>
      </c>
      <c r="I35" s="299">
        <v>0</v>
      </c>
      <c r="J35" s="269">
        <f>IF(ISERROR(H35/ROUND(I35,3)),0,H35/ROUND(I35,3))</f>
        <v>0</v>
      </c>
      <c r="K35" s="265"/>
      <c r="L35" s="292"/>
      <c r="M35" s="293"/>
      <c r="N35" s="292"/>
      <c r="O35" s="123"/>
      <c r="Q35" s="123"/>
      <c r="R35" s="123"/>
      <c r="S35" s="123"/>
      <c r="T35" s="123"/>
      <c r="U35" s="123"/>
      <c r="V35" s="123"/>
      <c r="W35" s="123"/>
    </row>
    <row r="36" spans="1:23" s="254" customFormat="1" ht="15" hidden="1" customHeight="1" thickBot="1">
      <c r="A36" s="123"/>
      <c r="B36" s="127"/>
      <c r="C36" s="710"/>
      <c r="D36" s="711"/>
      <c r="E36" s="697"/>
      <c r="F36" s="699"/>
      <c r="G36" s="275" t="s">
        <v>210</v>
      </c>
      <c r="H36" s="298">
        <v>0</v>
      </c>
      <c r="I36" s="300">
        <v>0</v>
      </c>
      <c r="J36" s="277">
        <f>IF(ISERROR(H36/ROUND(I36,3)),0,H36/ROUND(I36,3))</f>
        <v>0</v>
      </c>
      <c r="K36" s="265"/>
      <c r="L36" s="292"/>
      <c r="M36" s="293"/>
      <c r="N36" s="292"/>
      <c r="O36" s="123"/>
      <c r="Q36" s="123"/>
      <c r="R36" s="123"/>
      <c r="S36" s="123"/>
      <c r="T36" s="123"/>
      <c r="U36" s="123"/>
      <c r="V36" s="123"/>
      <c r="W36" s="123"/>
    </row>
    <row r="37" spans="1:23" s="254" customFormat="1" ht="15" hidden="1" customHeight="1" thickBot="1">
      <c r="A37" s="123"/>
      <c r="B37" s="127"/>
      <c r="C37" s="253"/>
      <c r="D37" s="253"/>
      <c r="E37" s="265"/>
      <c r="F37" s="279"/>
      <c r="G37" s="280" t="s">
        <v>211</v>
      </c>
      <c r="H37" s="286"/>
      <c r="I37" s="281" t="s">
        <v>202</v>
      </c>
      <c r="J37" s="717" t="s">
        <v>203</v>
      </c>
      <c r="K37" s="720"/>
      <c r="L37" s="282">
        <f>SUM(J35:J36)</f>
        <v>0</v>
      </c>
      <c r="M37" s="283"/>
      <c r="N37" s="284"/>
      <c r="O37" s="123"/>
      <c r="Q37" s="123"/>
      <c r="R37" s="123"/>
      <c r="S37" s="123"/>
      <c r="T37" s="123"/>
      <c r="U37" s="123"/>
      <c r="V37" s="123"/>
      <c r="W37" s="123"/>
    </row>
    <row r="38" spans="1:23" s="254" customFormat="1" ht="15" hidden="1" customHeight="1" thickBot="1">
      <c r="A38" s="123"/>
      <c r="B38" s="127"/>
      <c r="C38" s="253"/>
      <c r="D38" s="253"/>
      <c r="E38" s="265"/>
      <c r="F38" s="279"/>
      <c r="G38" s="285">
        <f>H35</f>
        <v>0</v>
      </c>
      <c r="H38" s="286"/>
      <c r="I38" s="287">
        <f>IF(ISERROR(G38/L37),0,G38/L37)</f>
        <v>0</v>
      </c>
      <c r="J38" s="286"/>
      <c r="K38" s="286"/>
      <c r="L38" s="288"/>
      <c r="M38" s="289"/>
      <c r="N38" s="288"/>
      <c r="O38" s="123"/>
      <c r="Q38" s="123"/>
      <c r="R38" s="123"/>
      <c r="S38" s="123"/>
      <c r="T38" s="123"/>
      <c r="U38" s="123"/>
      <c r="V38" s="123"/>
      <c r="W38" s="123"/>
    </row>
    <row r="39" spans="1:23" s="254" customFormat="1" ht="15" hidden="1" customHeight="1" thickBot="1">
      <c r="A39" s="123"/>
      <c r="B39" s="127"/>
      <c r="C39" s="253"/>
      <c r="D39" s="253"/>
      <c r="E39" s="265"/>
      <c r="F39" s="279"/>
      <c r="G39" s="290"/>
      <c r="H39" s="265"/>
      <c r="I39" s="265"/>
      <c r="J39" s="291"/>
      <c r="K39" s="265"/>
      <c r="L39" s="288"/>
      <c r="M39" s="289"/>
      <c r="N39" s="288"/>
      <c r="O39" s="123"/>
      <c r="Q39" s="123"/>
      <c r="R39" s="123"/>
      <c r="S39" s="123"/>
      <c r="T39" s="123"/>
      <c r="U39" s="123"/>
      <c r="V39" s="123"/>
      <c r="W39" s="123"/>
    </row>
    <row r="40" spans="1:23" s="254" customFormat="1" ht="23.1" customHeight="1">
      <c r="A40" s="123"/>
      <c r="B40" s="127"/>
      <c r="C40" s="706" t="s">
        <v>268</v>
      </c>
      <c r="D40" s="707"/>
      <c r="E40" s="695" t="s">
        <v>212</v>
      </c>
      <c r="F40" s="261"/>
      <c r="G40" s="262" t="s">
        <v>206</v>
      </c>
      <c r="H40" s="296" t="s">
        <v>185</v>
      </c>
      <c r="I40" s="296" t="s">
        <v>186</v>
      </c>
      <c r="J40" s="297" t="s">
        <v>187</v>
      </c>
      <c r="K40" s="278"/>
      <c r="L40" s="292"/>
      <c r="M40" s="293"/>
      <c r="N40" s="292"/>
      <c r="O40" s="123"/>
      <c r="Q40" s="123"/>
      <c r="R40" s="123"/>
      <c r="S40" s="123"/>
      <c r="T40" s="123"/>
      <c r="U40" s="123"/>
      <c r="V40" s="123"/>
      <c r="W40" s="123"/>
    </row>
    <row r="41" spans="1:23" s="254" customFormat="1" ht="15" customHeight="1">
      <c r="A41" s="123"/>
      <c r="B41" s="127"/>
      <c r="C41" s="708"/>
      <c r="D41" s="709"/>
      <c r="E41" s="696"/>
      <c r="F41" s="724"/>
      <c r="G41" s="301" t="s">
        <v>212</v>
      </c>
      <c r="H41" s="267">
        <v>2.746</v>
      </c>
      <c r="I41" s="84">
        <v>0</v>
      </c>
      <c r="J41" s="269">
        <f>IF(ISERROR(H41/ROUND(I41,3)),0,H41/ROUND(I41,3))</f>
        <v>0</v>
      </c>
      <c r="K41" s="265"/>
      <c r="L41" s="292"/>
      <c r="M41" s="293"/>
      <c r="N41" s="292"/>
      <c r="O41" s="123"/>
      <c r="Q41" s="123"/>
      <c r="R41" s="123"/>
      <c r="S41" s="123"/>
      <c r="T41" s="123"/>
      <c r="U41" s="123"/>
      <c r="V41" s="123"/>
      <c r="W41" s="123"/>
    </row>
    <row r="42" spans="1:23" s="254" customFormat="1" ht="15" customHeight="1">
      <c r="A42" s="123"/>
      <c r="B42" s="127"/>
      <c r="C42" s="708"/>
      <c r="D42" s="709"/>
      <c r="E42" s="696"/>
      <c r="F42" s="725"/>
      <c r="G42" s="303" t="s">
        <v>210</v>
      </c>
      <c r="H42" s="267">
        <v>0</v>
      </c>
      <c r="I42" s="85">
        <v>0</v>
      </c>
      <c r="J42" s="269">
        <f>IF(ISERROR(H42/ROUND(I42,3)),0,H42/ROUND(I42,3))</f>
        <v>0</v>
      </c>
      <c r="K42" s="265"/>
      <c r="L42" s="292"/>
      <c r="M42" s="293"/>
      <c r="N42" s="292"/>
      <c r="O42" s="123"/>
      <c r="Q42" s="123"/>
      <c r="R42" s="123"/>
      <c r="S42" s="123"/>
      <c r="T42" s="123"/>
      <c r="U42" s="123"/>
      <c r="V42" s="123"/>
      <c r="W42" s="123"/>
    </row>
    <row r="43" spans="1:23" s="254" customFormat="1" ht="15" customHeight="1" thickBot="1">
      <c r="A43" s="123"/>
      <c r="B43" s="127"/>
      <c r="C43" s="710"/>
      <c r="D43" s="711"/>
      <c r="E43" s="697"/>
      <c r="F43" s="305"/>
      <c r="G43" s="306" t="s">
        <v>213</v>
      </c>
      <c r="H43" s="307">
        <v>2.746</v>
      </c>
      <c r="I43" s="86">
        <v>0</v>
      </c>
      <c r="J43" s="277">
        <f>IF(ISERROR(H43/ROUND(I43,3)),0,H43/ROUND(I43,3))</f>
        <v>0</v>
      </c>
      <c r="K43" s="265"/>
      <c r="L43" s="292"/>
      <c r="M43" s="293"/>
      <c r="N43" s="292"/>
      <c r="O43" s="123"/>
      <c r="Q43" s="123"/>
      <c r="R43" s="123"/>
      <c r="S43" s="123"/>
      <c r="T43" s="123"/>
      <c r="U43" s="123"/>
      <c r="V43" s="123"/>
      <c r="W43" s="123"/>
    </row>
    <row r="44" spans="1:23" s="254" customFormat="1" ht="15" customHeight="1" thickBot="1">
      <c r="A44" s="123"/>
      <c r="B44" s="127"/>
      <c r="C44" s="253"/>
      <c r="D44" s="253"/>
      <c r="E44" s="265"/>
      <c r="F44" s="279"/>
      <c r="G44" s="280" t="s">
        <v>214</v>
      </c>
      <c r="H44" s="309"/>
      <c r="I44" s="281" t="s">
        <v>202</v>
      </c>
      <c r="J44" s="717" t="s">
        <v>203</v>
      </c>
      <c r="K44" s="720"/>
      <c r="L44" s="282">
        <f>SUM(J41:J43)</f>
        <v>0</v>
      </c>
      <c r="M44" s="283"/>
      <c r="N44" s="284"/>
      <c r="O44" s="123"/>
      <c r="Q44" s="123"/>
      <c r="R44" s="123"/>
      <c r="S44" s="123"/>
      <c r="T44" s="123"/>
      <c r="U44" s="123"/>
      <c r="V44" s="123"/>
      <c r="W44" s="123"/>
    </row>
    <row r="45" spans="1:23" s="254" customFormat="1" ht="15" customHeight="1" thickBot="1">
      <c r="A45" s="123"/>
      <c r="B45" s="127"/>
      <c r="C45" s="253"/>
      <c r="D45" s="253"/>
      <c r="E45" s="265"/>
      <c r="F45" s="279"/>
      <c r="G45" s="285">
        <f>H41</f>
        <v>2.746</v>
      </c>
      <c r="H45" s="286"/>
      <c r="I45" s="287">
        <f>IF(ISERROR(G45/L44),0,G45/L44)</f>
        <v>0</v>
      </c>
      <c r="J45" s="286"/>
      <c r="K45" s="286"/>
      <c r="L45" s="310"/>
      <c r="M45" s="311"/>
      <c r="N45" s="310"/>
      <c r="O45" s="123"/>
      <c r="Q45" s="123"/>
      <c r="R45" s="123"/>
      <c r="S45" s="123"/>
      <c r="T45" s="123"/>
      <c r="U45" s="123"/>
      <c r="V45" s="123"/>
      <c r="W45" s="123"/>
    </row>
    <row r="46" spans="1:23" s="254" customFormat="1" ht="15" hidden="1" customHeight="1" thickBot="1">
      <c r="A46" s="123"/>
      <c r="B46" s="127"/>
      <c r="C46" s="253"/>
      <c r="D46" s="253"/>
      <c r="E46" s="265"/>
      <c r="F46" s="279"/>
      <c r="G46" s="312"/>
      <c r="H46" s="286"/>
      <c r="I46" s="286"/>
      <c r="J46" s="286"/>
      <c r="K46" s="286"/>
      <c r="L46" s="310"/>
      <c r="M46" s="311"/>
      <c r="N46" s="310"/>
      <c r="O46" s="123"/>
      <c r="Q46" s="123"/>
      <c r="R46" s="123"/>
      <c r="S46" s="123"/>
      <c r="T46" s="123"/>
      <c r="U46" s="123"/>
      <c r="V46" s="123"/>
      <c r="W46" s="123"/>
    </row>
    <row r="47" spans="1:23" s="254" customFormat="1" ht="23.1" hidden="1" customHeight="1">
      <c r="A47" s="123"/>
      <c r="B47" s="127"/>
      <c r="C47" s="706" t="s">
        <v>204</v>
      </c>
      <c r="D47" s="707"/>
      <c r="E47" s="695" t="s">
        <v>215</v>
      </c>
      <c r="F47" s="261"/>
      <c r="G47" s="262" t="s">
        <v>216</v>
      </c>
      <c r="H47" s="296" t="s">
        <v>185</v>
      </c>
      <c r="I47" s="296" t="s">
        <v>186</v>
      </c>
      <c r="J47" s="297" t="s">
        <v>187</v>
      </c>
      <c r="K47" s="278"/>
      <c r="L47" s="292"/>
      <c r="M47" s="293"/>
      <c r="N47" s="292"/>
      <c r="O47" s="123"/>
      <c r="Q47" s="123"/>
      <c r="R47" s="123"/>
      <c r="S47" s="123"/>
      <c r="T47" s="123"/>
      <c r="U47" s="123"/>
      <c r="V47" s="123"/>
      <c r="W47" s="123"/>
    </row>
    <row r="48" spans="1:23" s="254" customFormat="1" ht="15" hidden="1" customHeight="1">
      <c r="A48" s="123"/>
      <c r="B48" s="127"/>
      <c r="C48" s="708"/>
      <c r="D48" s="709"/>
      <c r="E48" s="696"/>
      <c r="F48" s="715" t="s">
        <v>188</v>
      </c>
      <c r="G48" s="301" t="s">
        <v>189</v>
      </c>
      <c r="H48" s="267">
        <v>0</v>
      </c>
      <c r="I48" s="268">
        <v>0</v>
      </c>
      <c r="J48" s="269">
        <f>IF(ISERROR(H48/ROUND(I48,2)),0,H48/ROUND(I48,2))</f>
        <v>0</v>
      </c>
      <c r="K48" s="265"/>
      <c r="L48" s="292"/>
      <c r="M48" s="293"/>
      <c r="N48" s="292"/>
      <c r="O48" s="123"/>
      <c r="Q48" s="123"/>
      <c r="R48" s="123"/>
      <c r="S48" s="123"/>
      <c r="T48" s="123"/>
      <c r="U48" s="123"/>
      <c r="V48" s="123"/>
      <c r="W48" s="123"/>
    </row>
    <row r="49" spans="1:23" s="254" customFormat="1" ht="15" hidden="1" customHeight="1">
      <c r="A49" s="123"/>
      <c r="B49" s="127"/>
      <c r="C49" s="708"/>
      <c r="D49" s="709"/>
      <c r="E49" s="696"/>
      <c r="F49" s="715"/>
      <c r="G49" s="301" t="s">
        <v>190</v>
      </c>
      <c r="H49" s="267">
        <v>0</v>
      </c>
      <c r="I49" s="268">
        <v>0</v>
      </c>
      <c r="J49" s="269">
        <f>IF(ISERROR(H49/ROUND(I49,2)),0,H49/ROUND(I49,2))</f>
        <v>0</v>
      </c>
      <c r="K49" s="265"/>
      <c r="L49" s="292"/>
      <c r="M49" s="293"/>
      <c r="N49" s="292"/>
      <c r="O49" s="123"/>
      <c r="Q49" s="123"/>
      <c r="R49" s="123"/>
      <c r="S49" s="123"/>
      <c r="T49" s="123"/>
      <c r="U49" s="123"/>
      <c r="V49" s="123"/>
      <c r="W49" s="123"/>
    </row>
    <row r="50" spans="1:23" s="254" customFormat="1" ht="15" hidden="1" customHeight="1">
      <c r="A50" s="123"/>
      <c r="B50" s="127"/>
      <c r="C50" s="708"/>
      <c r="D50" s="709"/>
      <c r="E50" s="696"/>
      <c r="F50" s="716"/>
      <c r="G50" s="301" t="s">
        <v>191</v>
      </c>
      <c r="H50" s="267">
        <v>0</v>
      </c>
      <c r="I50" s="268">
        <v>0</v>
      </c>
      <c r="J50" s="269">
        <f>IF(ISERROR(H50/ROUND(I50,2)),0,H50/ROUND(I50,2))</f>
        <v>0</v>
      </c>
      <c r="K50" s="265"/>
      <c r="L50" s="292"/>
      <c r="M50" s="293"/>
      <c r="N50" s="292"/>
      <c r="O50" s="123"/>
      <c r="Q50" s="123"/>
      <c r="R50" s="123"/>
      <c r="S50" s="123"/>
      <c r="T50" s="123"/>
      <c r="U50" s="123"/>
      <c r="V50" s="123"/>
      <c r="W50" s="123"/>
    </row>
    <row r="51" spans="1:23" s="254" customFormat="1" ht="15" hidden="1" customHeight="1">
      <c r="A51" s="123"/>
      <c r="B51" s="127"/>
      <c r="C51" s="708"/>
      <c r="D51" s="709"/>
      <c r="E51" s="696"/>
      <c r="F51" s="716"/>
      <c r="G51" s="301" t="s">
        <v>192</v>
      </c>
      <c r="H51" s="267">
        <v>0</v>
      </c>
      <c r="I51" s="268">
        <v>0</v>
      </c>
      <c r="J51" s="269">
        <f>IF(ISERROR(H51/ROUND(I51,2)),0,H51/ROUND(I51,2))</f>
        <v>0</v>
      </c>
      <c r="K51" s="265"/>
      <c r="L51" s="292"/>
      <c r="M51" s="293"/>
      <c r="N51" s="292"/>
      <c r="O51" s="123"/>
      <c r="Q51" s="123"/>
      <c r="R51" s="123"/>
      <c r="S51" s="123"/>
      <c r="T51" s="123"/>
      <c r="U51" s="123"/>
      <c r="V51" s="123"/>
      <c r="W51" s="123"/>
    </row>
    <row r="52" spans="1:23" s="254" customFormat="1" ht="15" hidden="1" customHeight="1" thickBot="1">
      <c r="A52" s="123"/>
      <c r="B52" s="127"/>
      <c r="C52" s="710"/>
      <c r="D52" s="711"/>
      <c r="E52" s="697"/>
      <c r="F52" s="716"/>
      <c r="G52" s="313" t="s">
        <v>193</v>
      </c>
      <c r="H52" s="307">
        <v>0</v>
      </c>
      <c r="I52" s="314">
        <v>0</v>
      </c>
      <c r="J52" s="277">
        <f>IF(ISERROR(H52/ROUND(I52,2)),0,H52/ROUND(I52,2))</f>
        <v>0</v>
      </c>
      <c r="K52" s="265"/>
      <c r="L52" s="292"/>
      <c r="M52" s="293"/>
      <c r="N52" s="292"/>
      <c r="O52" s="123"/>
      <c r="Q52" s="123"/>
      <c r="R52" s="123"/>
      <c r="S52" s="123"/>
      <c r="T52" s="123"/>
      <c r="U52" s="123"/>
      <c r="V52" s="123"/>
      <c r="W52" s="123"/>
    </row>
    <row r="53" spans="1:23" s="254" customFormat="1" ht="15" hidden="1" customHeight="1" thickBot="1">
      <c r="A53" s="123"/>
      <c r="B53" s="127"/>
      <c r="C53" s="253"/>
      <c r="D53" s="253"/>
      <c r="E53" s="265"/>
      <c r="F53" s="279"/>
      <c r="G53" s="280" t="s">
        <v>217</v>
      </c>
      <c r="H53" s="286"/>
      <c r="I53" s="281" t="s">
        <v>202</v>
      </c>
      <c r="J53" s="717" t="s">
        <v>203</v>
      </c>
      <c r="K53" s="720"/>
      <c r="L53" s="282">
        <f>SUM(J48:J52)</f>
        <v>0</v>
      </c>
      <c r="M53" s="283"/>
      <c r="N53" s="284"/>
      <c r="O53" s="123"/>
      <c r="Q53" s="123"/>
      <c r="R53" s="123"/>
      <c r="S53" s="123"/>
      <c r="T53" s="123"/>
      <c r="U53" s="123"/>
      <c r="V53" s="123"/>
      <c r="W53" s="123"/>
    </row>
    <row r="54" spans="1:23" s="254" customFormat="1" ht="15" hidden="1" customHeight="1" thickBot="1">
      <c r="A54" s="123"/>
      <c r="B54" s="127"/>
      <c r="C54" s="253"/>
      <c r="D54" s="253"/>
      <c r="E54" s="265"/>
      <c r="F54" s="279"/>
      <c r="G54" s="285">
        <f>SUM(H48:H52)</f>
        <v>0</v>
      </c>
      <c r="H54" s="286"/>
      <c r="I54" s="287">
        <f>IF(ISERROR(G54/L53),0,G54/L53)</f>
        <v>0</v>
      </c>
      <c r="J54" s="286"/>
      <c r="K54" s="286"/>
      <c r="L54" s="310"/>
      <c r="M54" s="311"/>
      <c r="N54" s="310"/>
      <c r="O54" s="123"/>
      <c r="Q54" s="123"/>
      <c r="R54" s="123"/>
      <c r="S54" s="123"/>
      <c r="T54" s="123"/>
      <c r="U54" s="123"/>
      <c r="V54" s="123"/>
      <c r="W54" s="123"/>
    </row>
    <row r="55" spans="1:23" s="254" customFormat="1" ht="15" customHeight="1">
      <c r="A55" s="123"/>
      <c r="B55" s="127"/>
      <c r="C55" s="253"/>
      <c r="D55" s="253"/>
      <c r="E55" s="265"/>
      <c r="F55" s="279"/>
      <c r="G55" s="315"/>
      <c r="H55" s="286"/>
      <c r="I55" s="316"/>
      <c r="J55" s="286"/>
      <c r="K55" s="286"/>
      <c r="L55" s="310"/>
      <c r="M55" s="311"/>
      <c r="N55" s="310"/>
      <c r="O55" s="123"/>
      <c r="Q55" s="123"/>
      <c r="R55" s="123"/>
      <c r="S55" s="123"/>
      <c r="T55" s="123"/>
      <c r="U55" s="123"/>
      <c r="V55" s="123"/>
      <c r="W55" s="123"/>
    </row>
    <row r="56" spans="1:23" s="254" customFormat="1" ht="15" customHeight="1" thickBot="1">
      <c r="A56" s="123"/>
      <c r="B56" s="127"/>
      <c r="C56" s="253"/>
      <c r="D56" s="253"/>
      <c r="E56" s="317" t="s">
        <v>218</v>
      </c>
      <c r="F56" s="123"/>
      <c r="G56" s="123"/>
      <c r="H56" s="123"/>
      <c r="I56" s="123"/>
      <c r="J56" s="123"/>
      <c r="K56" s="123"/>
      <c r="L56" s="123"/>
      <c r="M56" s="128"/>
      <c r="N56" s="123"/>
      <c r="O56" s="123"/>
      <c r="Q56" s="123"/>
      <c r="R56" s="123"/>
      <c r="S56" s="123"/>
      <c r="T56" s="123"/>
      <c r="U56" s="123"/>
      <c r="V56" s="123"/>
      <c r="W56" s="123"/>
    </row>
    <row r="57" spans="1:23" s="254" customFormat="1" ht="30.75" customHeight="1">
      <c r="A57" s="123"/>
      <c r="B57" s="127"/>
      <c r="C57" s="706" t="s">
        <v>267</v>
      </c>
      <c r="D57" s="707"/>
      <c r="E57" s="861" t="str">
        <f>IF(G58=0,"Autre",G58)</f>
        <v>M112J00-M127J00</v>
      </c>
      <c r="F57" s="261"/>
      <c r="G57" s="262" t="s">
        <v>206</v>
      </c>
      <c r="H57" s="296" t="s">
        <v>185</v>
      </c>
      <c r="I57" s="296" t="s">
        <v>186</v>
      </c>
      <c r="J57" s="297" t="s">
        <v>187</v>
      </c>
      <c r="K57" s="278"/>
      <c r="L57" s="292"/>
      <c r="M57" s="128"/>
      <c r="N57" s="123"/>
      <c r="O57" s="123"/>
      <c r="Q57" s="123"/>
      <c r="R57" s="123"/>
      <c r="S57" s="123"/>
      <c r="T57" s="123"/>
      <c r="U57" s="123"/>
      <c r="V57" s="123"/>
      <c r="W57" s="123"/>
    </row>
    <row r="58" spans="1:23" s="254" customFormat="1" ht="27" customHeight="1" thickBot="1">
      <c r="A58" s="123"/>
      <c r="B58" s="127"/>
      <c r="C58" s="710"/>
      <c r="D58" s="711"/>
      <c r="E58" s="862"/>
      <c r="F58" s="318"/>
      <c r="G58" s="319" t="s">
        <v>325</v>
      </c>
      <c r="H58" s="320">
        <v>6.3920000000000003</v>
      </c>
      <c r="I58" s="55">
        <v>0</v>
      </c>
      <c r="J58" s="277">
        <f>IF(ISERROR(H58/ROUND(I58,2)),0,H58/ROUND(I58,2))</f>
        <v>0</v>
      </c>
      <c r="K58" s="265"/>
      <c r="L58" s="292"/>
      <c r="M58" s="128"/>
      <c r="N58" s="123"/>
      <c r="O58" s="123"/>
      <c r="Q58" s="123"/>
      <c r="R58" s="123"/>
      <c r="S58" s="123"/>
      <c r="T58" s="123"/>
      <c r="U58" s="123"/>
      <c r="V58" s="123"/>
      <c r="W58" s="123"/>
    </row>
    <row r="59" spans="1:23" s="254" customFormat="1" ht="15" customHeight="1" thickBot="1">
      <c r="A59" s="123"/>
      <c r="B59" s="127"/>
      <c r="C59" s="253"/>
      <c r="D59" s="253"/>
      <c r="E59" s="265"/>
      <c r="F59" s="279"/>
      <c r="G59" s="280" t="str">
        <f>"Superficie totale"&amp;" "&amp;G58</f>
        <v>Superficie totale M112J00-M127J00</v>
      </c>
      <c r="H59" s="286"/>
      <c r="I59" s="281" t="s">
        <v>202</v>
      </c>
      <c r="J59" s="717" t="s">
        <v>203</v>
      </c>
      <c r="K59" s="720"/>
      <c r="L59" s="282">
        <f>SUM(J58:J58)</f>
        <v>0</v>
      </c>
      <c r="M59" s="128"/>
      <c r="N59" s="123"/>
      <c r="O59" s="123"/>
      <c r="Q59" s="123"/>
      <c r="R59" s="123"/>
      <c r="S59" s="123"/>
      <c r="T59" s="123"/>
      <c r="U59" s="123"/>
      <c r="V59" s="123"/>
      <c r="W59" s="123"/>
    </row>
    <row r="60" spans="1:23" s="254" customFormat="1" ht="15" customHeight="1" thickBot="1">
      <c r="A60" s="123"/>
      <c r="B60" s="127"/>
      <c r="C60" s="253"/>
      <c r="D60" s="253"/>
      <c r="E60" s="265"/>
      <c r="F60" s="279"/>
      <c r="G60" s="285">
        <f>H58</f>
        <v>6.3920000000000003</v>
      </c>
      <c r="H60" s="286"/>
      <c r="I60" s="287">
        <f>IF(ISERROR(G60/L59),0,G60/L59)</f>
        <v>0</v>
      </c>
      <c r="J60" s="286"/>
      <c r="K60" s="286"/>
      <c r="L60" s="288"/>
      <c r="M60" s="128"/>
      <c r="N60" s="123"/>
      <c r="O60" s="123"/>
      <c r="Q60" s="123"/>
      <c r="R60" s="123"/>
      <c r="S60" s="123"/>
      <c r="T60" s="123"/>
      <c r="U60" s="123"/>
      <c r="V60" s="123"/>
      <c r="W60" s="123"/>
    </row>
    <row r="61" spans="1:23" s="254" customFormat="1" ht="15" customHeight="1">
      <c r="A61" s="123"/>
      <c r="B61" s="127"/>
      <c r="C61" s="253"/>
      <c r="D61" s="253"/>
      <c r="E61" s="123"/>
      <c r="F61" s="123"/>
      <c r="G61" s="123"/>
      <c r="H61" s="123"/>
      <c r="I61" s="123"/>
      <c r="J61" s="123"/>
      <c r="K61" s="123"/>
      <c r="L61" s="123"/>
      <c r="M61" s="128"/>
      <c r="N61" s="123"/>
      <c r="O61" s="123"/>
      <c r="Q61" s="123"/>
      <c r="R61" s="123"/>
      <c r="S61" s="123"/>
      <c r="T61" s="123"/>
      <c r="U61" s="123"/>
      <c r="V61" s="123"/>
      <c r="W61" s="123"/>
    </row>
    <row r="62" spans="1:23" s="254" customFormat="1" ht="15" customHeight="1">
      <c r="A62" s="123"/>
      <c r="B62" s="127"/>
      <c r="C62" s="253"/>
      <c r="D62" s="253"/>
      <c r="E62" s="123"/>
      <c r="F62" s="123"/>
      <c r="G62" s="123"/>
      <c r="H62" s="123"/>
      <c r="I62" s="123"/>
      <c r="J62" s="123"/>
      <c r="K62" s="123"/>
      <c r="L62" s="123"/>
      <c r="M62" s="128"/>
      <c r="N62" s="123"/>
      <c r="O62" s="123"/>
      <c r="Q62" s="123"/>
      <c r="R62" s="123"/>
      <c r="S62" s="123"/>
      <c r="T62" s="123"/>
      <c r="U62" s="123"/>
      <c r="V62" s="123"/>
      <c r="W62" s="123"/>
    </row>
    <row r="63" spans="1:23" s="254" customFormat="1" ht="15" customHeight="1" thickBot="1">
      <c r="A63" s="123"/>
      <c r="B63" s="127"/>
      <c r="C63" s="253"/>
      <c r="D63" s="253"/>
      <c r="E63" s="123"/>
      <c r="F63" s="322" t="s">
        <v>219</v>
      </c>
      <c r="G63" s="265"/>
      <c r="H63" s="123"/>
      <c r="I63" s="123"/>
      <c r="J63" s="123"/>
      <c r="K63" s="123"/>
      <c r="L63" s="123"/>
      <c r="M63" s="128"/>
      <c r="N63" s="123"/>
      <c r="O63" s="123"/>
      <c r="Q63" s="123"/>
      <c r="R63" s="123"/>
      <c r="S63" s="123"/>
      <c r="T63" s="123"/>
      <c r="U63" s="123"/>
      <c r="V63" s="123"/>
      <c r="W63" s="123"/>
    </row>
    <row r="64" spans="1:23" s="254" customFormat="1" ht="15" customHeight="1">
      <c r="A64" s="123"/>
      <c r="B64" s="127"/>
      <c r="C64" s="253"/>
      <c r="D64" s="253"/>
      <c r="E64" s="123"/>
      <c r="F64" s="323">
        <v>0</v>
      </c>
      <c r="G64" s="265" t="s">
        <v>220</v>
      </c>
      <c r="H64" s="123"/>
      <c r="I64" s="123"/>
      <c r="J64" s="123"/>
      <c r="K64" s="123"/>
      <c r="L64" s="123"/>
      <c r="M64" s="128"/>
      <c r="N64" s="123"/>
      <c r="O64" s="123"/>
      <c r="Q64" s="123"/>
      <c r="R64" s="123"/>
      <c r="S64" s="123"/>
      <c r="T64" s="123"/>
      <c r="U64" s="123"/>
      <c r="V64" s="123"/>
      <c r="W64" s="123"/>
    </row>
    <row r="65" spans="1:23" s="254" customFormat="1" ht="15" customHeight="1">
      <c r="A65" s="123"/>
      <c r="B65" s="127"/>
      <c r="C65" s="253"/>
      <c r="D65" s="253"/>
      <c r="E65" s="123"/>
      <c r="F65" s="324">
        <v>1</v>
      </c>
      <c r="G65" s="265" t="s">
        <v>221</v>
      </c>
      <c r="H65" s="123"/>
      <c r="I65" s="123"/>
      <c r="J65" s="123"/>
      <c r="K65" s="123"/>
      <c r="L65" s="123"/>
      <c r="M65" s="128"/>
      <c r="N65" s="123"/>
      <c r="O65" s="123"/>
      <c r="Q65" s="123"/>
      <c r="R65" s="123"/>
      <c r="S65" s="123"/>
      <c r="T65" s="123"/>
      <c r="U65" s="123"/>
      <c r="V65" s="123"/>
      <c r="W65" s="123"/>
    </row>
    <row r="66" spans="1:23" s="254" customFormat="1" ht="15" customHeight="1">
      <c r="A66" s="123"/>
      <c r="B66" s="127"/>
      <c r="C66" s="253"/>
      <c r="D66" s="253"/>
      <c r="E66" s="123"/>
      <c r="F66" s="324">
        <v>203</v>
      </c>
      <c r="G66" s="265" t="s">
        <v>222</v>
      </c>
      <c r="H66" s="123"/>
      <c r="I66" s="123"/>
      <c r="J66" s="123"/>
      <c r="K66" s="123"/>
      <c r="L66" s="123"/>
      <c r="M66" s="128"/>
      <c r="N66" s="123"/>
      <c r="O66" s="123"/>
      <c r="Q66" s="123"/>
      <c r="R66" s="123"/>
      <c r="S66" s="123"/>
      <c r="T66" s="123"/>
      <c r="U66" s="123"/>
      <c r="V66" s="123"/>
      <c r="W66" s="123"/>
    </row>
    <row r="67" spans="1:23" s="254" customFormat="1" ht="15" customHeight="1">
      <c r="A67" s="123"/>
      <c r="B67" s="127"/>
      <c r="C67" s="253"/>
      <c r="D67" s="253"/>
      <c r="E67" s="123"/>
      <c r="F67" s="324">
        <v>0</v>
      </c>
      <c r="G67" s="265" t="s">
        <v>223</v>
      </c>
      <c r="H67" s="123"/>
      <c r="I67" s="123"/>
      <c r="J67" s="123"/>
      <c r="K67" s="123"/>
      <c r="L67" s="123"/>
      <c r="M67" s="128"/>
      <c r="N67" s="123"/>
      <c r="O67" s="123"/>
      <c r="Q67" s="123"/>
      <c r="R67" s="123"/>
      <c r="S67" s="123"/>
      <c r="T67" s="123"/>
      <c r="U67" s="123"/>
      <c r="V67" s="123"/>
      <c r="W67" s="123"/>
    </row>
    <row r="68" spans="1:23" s="254" customFormat="1" ht="15" customHeight="1" thickBot="1">
      <c r="A68" s="123"/>
      <c r="B68" s="127"/>
      <c r="C68" s="253"/>
      <c r="D68" s="253"/>
      <c r="E68" s="123"/>
      <c r="F68" s="325">
        <v>0</v>
      </c>
      <c r="G68" s="265" t="s">
        <v>224</v>
      </c>
      <c r="H68" s="123"/>
      <c r="I68" s="123"/>
      <c r="J68" s="123"/>
      <c r="K68" s="123"/>
      <c r="L68" s="123"/>
      <c r="M68" s="128"/>
      <c r="N68" s="123"/>
      <c r="O68" s="123"/>
      <c r="Q68" s="123"/>
      <c r="R68" s="123"/>
      <c r="S68" s="123"/>
      <c r="T68" s="123"/>
      <c r="U68" s="123"/>
      <c r="V68" s="123"/>
      <c r="W68" s="123"/>
    </row>
    <row r="69" spans="1:23" s="254" customFormat="1" ht="15" customHeight="1">
      <c r="A69" s="123"/>
      <c r="B69" s="127"/>
      <c r="C69" s="253"/>
      <c r="D69" s="253"/>
      <c r="E69" s="123"/>
      <c r="F69" s="123"/>
      <c r="G69" s="123"/>
      <c r="H69" s="123"/>
      <c r="I69" s="123"/>
      <c r="J69" s="123"/>
      <c r="K69" s="123"/>
      <c r="L69" s="123"/>
      <c r="M69" s="128"/>
      <c r="N69" s="123"/>
      <c r="O69" s="123"/>
      <c r="Q69" s="123"/>
      <c r="R69" s="123"/>
      <c r="S69" s="123"/>
      <c r="T69" s="123"/>
      <c r="U69" s="123"/>
      <c r="V69" s="123"/>
      <c r="W69" s="123"/>
    </row>
    <row r="70" spans="1:23" s="254" customFormat="1" ht="15" hidden="1" customHeight="1" thickBot="1">
      <c r="A70" s="123"/>
      <c r="B70" s="127"/>
      <c r="C70" s="253"/>
      <c r="D70" s="253"/>
      <c r="E70" s="123"/>
      <c r="F70" s="326" t="s">
        <v>225</v>
      </c>
      <c r="G70" s="721"/>
      <c r="H70" s="722"/>
      <c r="I70" s="722"/>
      <c r="J70" s="723"/>
      <c r="K70" s="327"/>
      <c r="L70" s="327"/>
      <c r="M70" s="128"/>
      <c r="N70" s="123"/>
      <c r="O70" s="123"/>
      <c r="Q70" s="123"/>
      <c r="R70" s="123"/>
      <c r="S70" s="123"/>
      <c r="T70" s="123"/>
      <c r="U70" s="123"/>
      <c r="V70" s="123"/>
      <c r="W70" s="123"/>
    </row>
    <row r="71" spans="1:23" s="254" customFormat="1" ht="15" hidden="1" customHeight="1">
      <c r="A71" s="123"/>
      <c r="B71" s="127"/>
      <c r="C71" s="253"/>
      <c r="D71" s="253"/>
      <c r="E71" s="123"/>
      <c r="F71" s="123"/>
      <c r="G71" s="123"/>
      <c r="H71" s="123"/>
      <c r="I71" s="123"/>
      <c r="J71" s="123"/>
      <c r="K71" s="123"/>
      <c r="L71" s="123"/>
      <c r="M71" s="128"/>
      <c r="N71" s="123"/>
      <c r="O71" s="123"/>
      <c r="Q71" s="123"/>
      <c r="R71" s="123"/>
      <c r="S71" s="123"/>
      <c r="T71" s="123"/>
      <c r="U71" s="123"/>
      <c r="V71" s="123"/>
      <c r="W71" s="123"/>
    </row>
    <row r="72" spans="1:23" s="254" customFormat="1" ht="15" customHeight="1" thickBot="1">
      <c r="A72" s="123"/>
      <c r="B72" s="127"/>
      <c r="C72" s="253"/>
      <c r="D72" s="253"/>
      <c r="E72" s="123"/>
      <c r="F72" s="123"/>
      <c r="G72" s="123"/>
      <c r="H72" s="123"/>
      <c r="I72" s="123"/>
      <c r="J72" s="123"/>
      <c r="K72" s="123"/>
      <c r="L72" s="123"/>
      <c r="M72" s="128"/>
      <c r="N72" s="123"/>
      <c r="O72" s="123"/>
      <c r="Q72" s="123"/>
      <c r="R72" s="123"/>
      <c r="S72" s="123"/>
      <c r="T72" s="123"/>
      <c r="U72" s="123"/>
      <c r="V72" s="123"/>
      <c r="W72" s="123"/>
    </row>
    <row r="73" spans="1:23" s="254" customFormat="1" ht="15" customHeight="1" thickBot="1">
      <c r="A73" s="123"/>
      <c r="B73" s="127"/>
      <c r="C73" s="253"/>
      <c r="D73" s="253"/>
      <c r="E73" s="123"/>
      <c r="F73" s="265"/>
      <c r="G73" s="279"/>
      <c r="H73" s="265"/>
      <c r="I73" s="265"/>
      <c r="J73" s="328">
        <f>+L53+L44+L37+L31+L25+L59</f>
        <v>0</v>
      </c>
      <c r="K73" s="748" t="s">
        <v>226</v>
      </c>
      <c r="L73" s="733"/>
      <c r="M73" s="128"/>
      <c r="N73" s="123"/>
      <c r="O73" s="123"/>
      <c r="Q73" s="123"/>
      <c r="R73" s="123"/>
      <c r="S73" s="123"/>
      <c r="T73" s="123"/>
      <c r="U73" s="123"/>
      <c r="V73" s="123"/>
      <c r="W73" s="123"/>
    </row>
    <row r="74" spans="1:23" s="254" customFormat="1" ht="15" customHeight="1" thickBot="1">
      <c r="A74" s="123"/>
      <c r="B74" s="127"/>
      <c r="C74" s="253"/>
      <c r="D74" s="253"/>
      <c r="E74" s="123"/>
      <c r="F74" s="730" t="s">
        <v>227</v>
      </c>
      <c r="G74" s="731"/>
      <c r="H74" s="329">
        <f>SUM(G54,G45,G38,G32,G26,G60)</f>
        <v>243.88900000000001</v>
      </c>
      <c r="I74" s="292"/>
      <c r="J74" s="330">
        <f>IFERROR(H74/J73,0)</f>
        <v>0</v>
      </c>
      <c r="K74" s="732" t="s">
        <v>228</v>
      </c>
      <c r="L74" s="733"/>
      <c r="M74" s="128"/>
      <c r="N74" s="123"/>
      <c r="O74" s="123"/>
      <c r="Q74" s="123"/>
      <c r="R74" s="123"/>
      <c r="S74" s="123"/>
      <c r="T74" s="123"/>
      <c r="U74" s="123"/>
      <c r="V74" s="123"/>
      <c r="W74" s="123"/>
    </row>
    <row r="75" spans="1:23" s="254" customFormat="1" ht="15" customHeight="1">
      <c r="A75" s="123"/>
      <c r="B75" s="127"/>
      <c r="C75" s="253"/>
      <c r="D75" s="253"/>
      <c r="E75" s="123"/>
      <c r="F75" s="123"/>
      <c r="G75" s="123"/>
      <c r="H75" s="123"/>
      <c r="I75" s="123"/>
      <c r="J75" s="123"/>
      <c r="K75" s="123"/>
      <c r="L75" s="123"/>
      <c r="M75" s="128"/>
      <c r="N75" s="123"/>
      <c r="O75" s="123"/>
      <c r="Q75" s="123"/>
      <c r="R75" s="123"/>
      <c r="S75" s="123"/>
      <c r="T75" s="123"/>
      <c r="U75" s="123"/>
      <c r="V75" s="123"/>
      <c r="W75" s="123"/>
    </row>
    <row r="76" spans="1:23" s="254" customFormat="1" ht="15" customHeight="1">
      <c r="A76" s="123"/>
      <c r="B76" s="127"/>
      <c r="C76" s="253"/>
      <c r="D76" s="253"/>
      <c r="E76" s="123"/>
      <c r="F76" s="489" t="s">
        <v>326</v>
      </c>
      <c r="G76" s="123"/>
      <c r="H76" s="123"/>
      <c r="I76" s="123"/>
      <c r="J76" s="123"/>
      <c r="K76" s="123"/>
      <c r="L76" s="123"/>
      <c r="M76" s="128"/>
      <c r="N76" s="123"/>
      <c r="O76" s="123"/>
      <c r="Q76" s="123"/>
      <c r="R76" s="123"/>
      <c r="S76" s="123"/>
      <c r="T76" s="123"/>
      <c r="U76" s="123"/>
      <c r="V76" s="123"/>
      <c r="W76" s="123"/>
    </row>
    <row r="77" spans="1:23" s="254" customFormat="1" ht="24.95" hidden="1" customHeight="1">
      <c r="A77" s="123"/>
      <c r="B77" s="703" t="s">
        <v>263</v>
      </c>
      <c r="C77" s="704"/>
      <c r="D77" s="704"/>
      <c r="E77" s="704"/>
      <c r="F77" s="704"/>
      <c r="G77" s="704"/>
      <c r="H77" s="704"/>
      <c r="I77" s="704"/>
      <c r="J77" s="704"/>
      <c r="K77" s="704"/>
      <c r="L77" s="704"/>
      <c r="M77" s="705"/>
      <c r="N77" s="260"/>
      <c r="O77" s="123"/>
      <c r="Q77" s="123"/>
      <c r="R77" s="123"/>
      <c r="S77" s="123"/>
      <c r="T77" s="123"/>
      <c r="U77" s="123"/>
      <c r="V77" s="123"/>
      <c r="W77" s="123"/>
    </row>
    <row r="78" spans="1:23" ht="15" hidden="1" customHeight="1" thickBot="1">
      <c r="B78" s="127"/>
      <c r="M78" s="128"/>
    </row>
    <row r="79" spans="1:23" ht="15" hidden="1" customHeight="1" thickBot="1">
      <c r="B79" s="127"/>
      <c r="G79" s="331" t="s">
        <v>230</v>
      </c>
      <c r="H79" s="12">
        <v>0</v>
      </c>
      <c r="M79" s="128"/>
    </row>
    <row r="80" spans="1:23" ht="15" hidden="1" customHeight="1">
      <c r="B80" s="127"/>
      <c r="M80" s="128"/>
    </row>
    <row r="81" spans="2:13" ht="15" customHeight="1" thickBot="1">
      <c r="B81" s="138"/>
      <c r="C81" s="332"/>
      <c r="D81" s="332"/>
      <c r="E81" s="139"/>
      <c r="F81" s="139"/>
      <c r="G81" s="139"/>
      <c r="H81" s="139"/>
      <c r="I81" s="139"/>
      <c r="J81" s="139"/>
      <c r="K81" s="139"/>
      <c r="L81" s="139"/>
      <c r="M81" s="140"/>
    </row>
    <row r="83" spans="2:13" ht="30" customHeight="1">
      <c r="B83" s="704" t="s">
        <v>231</v>
      </c>
      <c r="C83" s="704"/>
      <c r="D83" s="704"/>
      <c r="E83" s="704"/>
      <c r="F83" s="704"/>
      <c r="G83" s="704"/>
      <c r="H83" s="704"/>
      <c r="I83" s="704"/>
      <c r="J83" s="704"/>
      <c r="K83" s="704"/>
      <c r="L83" s="704"/>
      <c r="M83" s="704"/>
    </row>
    <row r="85" spans="2:13" ht="15" customHeight="1">
      <c r="G85" s="333" t="s">
        <v>232</v>
      </c>
    </row>
    <row r="86" spans="2:13" ht="15" customHeight="1" thickBot="1">
      <c r="G86" s="333"/>
    </row>
    <row r="87" spans="2:13" ht="15" customHeight="1">
      <c r="G87" s="334" t="s">
        <v>233</v>
      </c>
      <c r="H87" s="13"/>
    </row>
    <row r="88" spans="2:13" ht="15" customHeight="1">
      <c r="G88" s="335" t="s">
        <v>234</v>
      </c>
      <c r="H88" s="14"/>
    </row>
    <row r="89" spans="2:13" ht="25.5">
      <c r="G89" s="336" t="s">
        <v>235</v>
      </c>
      <c r="H89" s="337">
        <f>IFERROR(J73/H87,0)</f>
        <v>0</v>
      </c>
    </row>
    <row r="90" spans="2:13" ht="13.5" thickBot="1">
      <c r="G90" s="338" t="s">
        <v>236</v>
      </c>
      <c r="H90" s="339">
        <f>IFERROR(H88/H87,0)</f>
        <v>0</v>
      </c>
    </row>
    <row r="92" spans="2:13" ht="15" customHeight="1">
      <c r="G92" s="333" t="s">
        <v>237</v>
      </c>
    </row>
    <row r="93" spans="2:13" ht="15" customHeight="1" thickBot="1">
      <c r="G93" s="331"/>
    </row>
    <row r="94" spans="2:13" ht="15" customHeight="1" thickBot="1">
      <c r="H94" s="340" t="s">
        <v>238</v>
      </c>
      <c r="I94" s="341" t="s">
        <v>164</v>
      </c>
      <c r="J94" s="342" t="s">
        <v>239</v>
      </c>
    </row>
    <row r="95" spans="2:13" ht="15" customHeight="1">
      <c r="G95" s="343" t="s">
        <v>32</v>
      </c>
      <c r="H95" s="82">
        <v>0</v>
      </c>
      <c r="I95" s="15"/>
      <c r="J95" s="16">
        <f>H95*I95*$H$89</f>
        <v>0</v>
      </c>
    </row>
    <row r="96" spans="2:13" ht="15" customHeight="1">
      <c r="G96" s="344" t="s">
        <v>33</v>
      </c>
      <c r="H96" s="83">
        <v>0</v>
      </c>
      <c r="I96" s="17"/>
      <c r="J96" s="18">
        <f>H96*I96*$H$89</f>
        <v>0</v>
      </c>
    </row>
    <row r="97" spans="2:21" ht="15" customHeight="1">
      <c r="G97" s="344" t="s">
        <v>34</v>
      </c>
      <c r="H97" s="83">
        <v>0</v>
      </c>
      <c r="I97" s="17"/>
      <c r="J97" s="18">
        <f>H97*I97*$H$89</f>
        <v>0</v>
      </c>
    </row>
    <row r="98" spans="2:21" ht="15" customHeight="1">
      <c r="G98" s="344" t="s">
        <v>35</v>
      </c>
      <c r="H98" s="83">
        <v>0</v>
      </c>
      <c r="I98" s="17"/>
      <c r="J98" s="18">
        <f>H98*I98*$H$89</f>
        <v>0</v>
      </c>
    </row>
    <row r="99" spans="2:21" ht="15" customHeight="1" thickBot="1">
      <c r="G99" s="19" t="s">
        <v>240</v>
      </c>
      <c r="H99" s="77">
        <v>0</v>
      </c>
      <c r="I99" s="20"/>
      <c r="J99" s="21">
        <f>H99*I99*$H$89</f>
        <v>0</v>
      </c>
      <c r="K99" s="345"/>
    </row>
    <row r="100" spans="2:21" ht="15" customHeight="1" thickBot="1">
      <c r="G100" s="734" t="s">
        <v>241</v>
      </c>
      <c r="H100" s="735"/>
      <c r="I100" s="736"/>
      <c r="J100" s="101">
        <f>SUM(J95:J99)</f>
        <v>0</v>
      </c>
      <c r="K100" s="346"/>
    </row>
    <row r="101" spans="2:21" ht="15" customHeight="1">
      <c r="F101" s="265"/>
      <c r="G101" s="279"/>
      <c r="H101" s="312"/>
      <c r="I101" s="286"/>
      <c r="J101" s="286"/>
      <c r="K101" s="347"/>
      <c r="L101" s="347"/>
    </row>
    <row r="102" spans="2:21" ht="15" customHeight="1" thickBot="1">
      <c r="F102" s="265"/>
      <c r="G102" s="279"/>
      <c r="H102" s="312"/>
      <c r="I102" s="286"/>
      <c r="J102" s="286"/>
      <c r="K102" s="347"/>
      <c r="L102" s="347"/>
    </row>
    <row r="103" spans="2:21" ht="15" customHeight="1" thickBot="1">
      <c r="F103" s="265"/>
      <c r="G103" s="279"/>
      <c r="H103" s="737" t="s">
        <v>242</v>
      </c>
      <c r="I103" s="738"/>
      <c r="J103" s="738"/>
      <c r="K103" s="738"/>
      <c r="L103" s="738"/>
      <c r="M103" s="738"/>
      <c r="N103" s="739"/>
      <c r="O103" s="348"/>
    </row>
    <row r="104" spans="2:21" ht="25.5" customHeight="1" thickBot="1">
      <c r="B104" s="349" t="s">
        <v>243</v>
      </c>
      <c r="C104" s="350"/>
      <c r="D104" s="350"/>
      <c r="E104" s="350"/>
      <c r="F104" s="349"/>
      <c r="G104" s="351" t="s">
        <v>238</v>
      </c>
      <c r="H104" s="340" t="s">
        <v>327</v>
      </c>
      <c r="I104" s="352" t="s">
        <v>205</v>
      </c>
      <c r="J104" s="353" t="s">
        <v>209</v>
      </c>
      <c r="K104" s="353" t="s">
        <v>245</v>
      </c>
      <c r="L104" s="428" t="s">
        <v>246</v>
      </c>
      <c r="M104" s="740" t="s">
        <v>215</v>
      </c>
      <c r="N104" s="741"/>
      <c r="O104" s="340" t="str">
        <f>IF(G58=0,"Autre mode",G58)</f>
        <v>M112J00-M127J00</v>
      </c>
      <c r="P104" s="354" t="s">
        <v>247</v>
      </c>
      <c r="Q104" s="351" t="s">
        <v>166</v>
      </c>
    </row>
    <row r="105" spans="2:21" ht="15" customHeight="1">
      <c r="B105" s="742" t="s">
        <v>36</v>
      </c>
      <c r="C105" s="743"/>
      <c r="D105" s="743"/>
      <c r="E105" s="743"/>
      <c r="F105" s="743"/>
      <c r="G105" s="78">
        <v>0</v>
      </c>
      <c r="H105" s="355">
        <f>$L$25</f>
        <v>0</v>
      </c>
      <c r="I105" s="356">
        <f>$L$31</f>
        <v>0</v>
      </c>
      <c r="J105" s="357">
        <f>$L$37</f>
        <v>0</v>
      </c>
      <c r="K105" s="357">
        <f>IFERROR((H42/H41)*J41+J42,0)</f>
        <v>0</v>
      </c>
      <c r="L105" s="431">
        <f>IFERROR((H43/H41)*J41+J43,0)</f>
        <v>0</v>
      </c>
      <c r="M105" s="744">
        <f>$L$53</f>
        <v>0</v>
      </c>
      <c r="N105" s="745"/>
      <c r="O105" s="501">
        <f>$L$59</f>
        <v>0</v>
      </c>
      <c r="P105" s="359">
        <v>1</v>
      </c>
      <c r="Q105" s="113">
        <f>(G105*(H105+I105+J105+L105+M105+O105+K105))</f>
        <v>0</v>
      </c>
      <c r="T105" s="327"/>
      <c r="U105" s="327"/>
    </row>
    <row r="106" spans="2:21" ht="15" customHeight="1">
      <c r="B106" s="746" t="s">
        <v>248</v>
      </c>
      <c r="C106" s="747"/>
      <c r="D106" s="747"/>
      <c r="E106" s="747"/>
      <c r="F106" s="747"/>
      <c r="G106" s="79">
        <v>0</v>
      </c>
      <c r="H106" s="360">
        <f>H105*$P106</f>
        <v>0</v>
      </c>
      <c r="I106" s="361">
        <f>I105*$P106</f>
        <v>0</v>
      </c>
      <c r="J106" s="361">
        <f>J105*$P106</f>
        <v>0</v>
      </c>
      <c r="K106" s="361">
        <f>K105*$P106</f>
        <v>0</v>
      </c>
      <c r="L106" s="360">
        <f>L105*$P106</f>
        <v>0</v>
      </c>
      <c r="M106" s="728">
        <f>M105*P106</f>
        <v>0</v>
      </c>
      <c r="N106" s="729"/>
      <c r="O106" s="360">
        <f>O105*$P106</f>
        <v>0</v>
      </c>
      <c r="P106" s="362">
        <f>H90</f>
        <v>0</v>
      </c>
      <c r="Q106" s="113">
        <f>(G106*(H106+I106+J106+L106+M106+O106+K106))</f>
        <v>0</v>
      </c>
      <c r="T106" s="327"/>
      <c r="U106" s="327"/>
    </row>
    <row r="107" spans="2:21" ht="15" customHeight="1">
      <c r="B107" s="726" t="s">
        <v>38</v>
      </c>
      <c r="C107" s="727"/>
      <c r="D107" s="727"/>
      <c r="E107" s="727"/>
      <c r="F107" s="727"/>
      <c r="G107" s="79">
        <v>0</v>
      </c>
      <c r="H107" s="360">
        <f>H105+H106</f>
        <v>0</v>
      </c>
      <c r="I107" s="361">
        <f t="shared" ref="I107:J107" si="0">I105+I106</f>
        <v>0</v>
      </c>
      <c r="J107" s="363">
        <f t="shared" si="0"/>
        <v>0</v>
      </c>
      <c r="K107" s="363">
        <f>K105+K106</f>
        <v>0</v>
      </c>
      <c r="L107" s="368">
        <f>L105+L106</f>
        <v>0</v>
      </c>
      <c r="M107" s="728">
        <f>M105+M106</f>
        <v>0</v>
      </c>
      <c r="N107" s="729"/>
      <c r="O107" s="360">
        <f t="shared" ref="O107" si="1">O105+O106</f>
        <v>0</v>
      </c>
      <c r="P107" s="364">
        <v>1</v>
      </c>
      <c r="Q107" s="113">
        <f>(G107*(H107+I107+J107+L107+M107+O107+K107))</f>
        <v>0</v>
      </c>
      <c r="T107" s="327"/>
      <c r="U107" s="327"/>
    </row>
    <row r="108" spans="2:21" ht="15" customHeight="1">
      <c r="B108" s="726" t="s">
        <v>39</v>
      </c>
      <c r="C108" s="727"/>
      <c r="D108" s="727"/>
      <c r="E108" s="727"/>
      <c r="F108" s="727"/>
      <c r="G108" s="79">
        <v>0</v>
      </c>
      <c r="H108" s="360">
        <f t="shared" ref="H108" si="2">$L$25</f>
        <v>0</v>
      </c>
      <c r="I108" s="365">
        <f t="shared" ref="I108" si="3">$L$31</f>
        <v>0</v>
      </c>
      <c r="J108" s="366"/>
      <c r="K108" s="366"/>
      <c r="L108" s="457"/>
      <c r="M108" s="749">
        <f t="shared" ref="M108" si="4">$L$53</f>
        <v>0</v>
      </c>
      <c r="N108" s="729"/>
      <c r="O108" s="502">
        <f>O105</f>
        <v>0</v>
      </c>
      <c r="P108" s="364">
        <v>1</v>
      </c>
      <c r="Q108" s="113">
        <f>(G108*(H108+I108+J108+L108+M108+O108+K108))</f>
        <v>0</v>
      </c>
      <c r="T108" s="327"/>
      <c r="U108" s="327"/>
    </row>
    <row r="109" spans="2:21" ht="15" customHeight="1">
      <c r="B109" s="726" t="s">
        <v>40</v>
      </c>
      <c r="C109" s="727"/>
      <c r="D109" s="727"/>
      <c r="E109" s="727"/>
      <c r="F109" s="727"/>
      <c r="G109" s="79">
        <v>0</v>
      </c>
      <c r="H109" s="360">
        <f>H105*$P109</f>
        <v>0</v>
      </c>
      <c r="I109" s="361">
        <f>I105*$P109</f>
        <v>0</v>
      </c>
      <c r="J109" s="361">
        <f>J105*1</f>
        <v>0</v>
      </c>
      <c r="K109" s="361">
        <f>K105*1</f>
        <v>0</v>
      </c>
      <c r="L109" s="360">
        <f>L105*1</f>
        <v>0</v>
      </c>
      <c r="M109" s="728">
        <f>M105*P109</f>
        <v>0</v>
      </c>
      <c r="N109" s="729"/>
      <c r="O109" s="360">
        <f>O105*$P109</f>
        <v>0</v>
      </c>
      <c r="P109" s="364">
        <v>0.13</v>
      </c>
      <c r="Q109" s="113">
        <f t="shared" ref="Q109" si="5">(G109*(H109+I109+J109+L109+M109+O109+K109))</f>
        <v>0</v>
      </c>
      <c r="T109" s="327"/>
      <c r="U109" s="327"/>
    </row>
    <row r="110" spans="2:21" ht="15" customHeight="1">
      <c r="B110" s="750" t="s">
        <v>249</v>
      </c>
      <c r="C110" s="751"/>
      <c r="D110" s="751"/>
      <c r="E110" s="751"/>
      <c r="F110" s="751"/>
      <c r="G110" s="24">
        <v>0</v>
      </c>
      <c r="H110" s="368">
        <f>H107</f>
        <v>0</v>
      </c>
      <c r="I110" s="363">
        <f t="shared" ref="I110:L110" si="6">I107</f>
        <v>0</v>
      </c>
      <c r="J110" s="363">
        <f t="shared" si="6"/>
        <v>0</v>
      </c>
      <c r="K110" s="363">
        <f t="shared" si="6"/>
        <v>0</v>
      </c>
      <c r="L110" s="368">
        <f t="shared" si="6"/>
        <v>0</v>
      </c>
      <c r="M110" s="752">
        <f>M107</f>
        <v>0</v>
      </c>
      <c r="N110" s="753"/>
      <c r="O110" s="368">
        <f t="shared" ref="O110" si="7">O107</f>
        <v>0</v>
      </c>
      <c r="P110" s="369"/>
      <c r="Q110" s="113">
        <f>(G110*(H110+I110+J110+L110+M110+O110+K110))</f>
        <v>0</v>
      </c>
      <c r="T110" s="327"/>
      <c r="U110" s="327"/>
    </row>
    <row r="111" spans="2:21" ht="15" customHeight="1" thickBot="1">
      <c r="B111" s="754" t="s">
        <v>240</v>
      </c>
      <c r="C111" s="755"/>
      <c r="D111" s="755"/>
      <c r="E111" s="755"/>
      <c r="F111" s="755"/>
      <c r="G111" s="80">
        <v>0</v>
      </c>
      <c r="H111" s="370">
        <f>H107</f>
        <v>0</v>
      </c>
      <c r="I111" s="371">
        <f t="shared" ref="I111:L111" si="8">I107</f>
        <v>0</v>
      </c>
      <c r="J111" s="371">
        <f t="shared" si="8"/>
        <v>0</v>
      </c>
      <c r="K111" s="371">
        <f t="shared" si="8"/>
        <v>0</v>
      </c>
      <c r="L111" s="370">
        <f t="shared" si="8"/>
        <v>0</v>
      </c>
      <c r="M111" s="756">
        <f>M107</f>
        <v>0</v>
      </c>
      <c r="N111" s="757"/>
      <c r="O111" s="370">
        <f t="shared" ref="O111" si="9">O107</f>
        <v>0</v>
      </c>
      <c r="P111" s="372"/>
      <c r="Q111" s="113">
        <f>(G111*(H111+I111+J111+L111+M111+O111+K111))</f>
        <v>0</v>
      </c>
      <c r="T111" s="327"/>
      <c r="U111" s="327"/>
    </row>
    <row r="112" spans="2:21" ht="15" customHeight="1" thickBot="1">
      <c r="F112" s="265"/>
      <c r="G112" s="279"/>
      <c r="H112" s="279"/>
      <c r="I112" s="312"/>
      <c r="J112" s="286"/>
      <c r="K112" s="286"/>
      <c r="L112" s="286"/>
      <c r="M112" s="758" t="s">
        <v>250</v>
      </c>
      <c r="N112" s="759"/>
      <c r="O112" s="759"/>
      <c r="P112" s="373"/>
      <c r="Q112" s="491">
        <f>SUM(Q105:Q111)</f>
        <v>0</v>
      </c>
    </row>
    <row r="113" spans="2:16" ht="15" customHeight="1">
      <c r="F113" s="265"/>
      <c r="G113" s="279"/>
      <c r="H113" s="279"/>
      <c r="I113" s="312"/>
      <c r="J113" s="286"/>
      <c r="K113" s="286"/>
      <c r="L113" s="375"/>
      <c r="M113" s="375"/>
      <c r="N113" s="375"/>
      <c r="P113" s="492"/>
    </row>
    <row r="114" spans="2:16" ht="15" customHeight="1" thickBot="1">
      <c r="F114" s="265"/>
      <c r="G114" s="279"/>
      <c r="H114" s="279"/>
      <c r="I114" s="312"/>
      <c r="J114" s="286"/>
      <c r="K114" s="286"/>
      <c r="L114" s="347"/>
      <c r="M114" s="347"/>
      <c r="N114" s="347"/>
    </row>
    <row r="115" spans="2:16" ht="15" customHeight="1" thickBot="1">
      <c r="F115" s="265"/>
      <c r="G115" s="279"/>
      <c r="H115" s="340" t="s">
        <v>327</v>
      </c>
      <c r="I115" s="378" t="s">
        <v>205</v>
      </c>
      <c r="J115" s="379" t="s">
        <v>209</v>
      </c>
      <c r="K115" s="353" t="s">
        <v>245</v>
      </c>
      <c r="L115" s="428" t="s">
        <v>246</v>
      </c>
      <c r="M115" s="740" t="s">
        <v>215</v>
      </c>
      <c r="N115" s="741"/>
      <c r="O115" s="503" t="str">
        <f>O104</f>
        <v>M112J00-M127J00</v>
      </c>
      <c r="P115" s="381"/>
    </row>
    <row r="116" spans="2:16" ht="15" customHeight="1">
      <c r="B116" s="762" t="s">
        <v>251</v>
      </c>
      <c r="C116" s="763"/>
      <c r="D116" s="763"/>
      <c r="E116" s="763"/>
      <c r="F116" s="763"/>
      <c r="G116" s="25"/>
      <c r="H116" s="382">
        <f t="shared" ref="H116:M116" si="10">IFERROR(($J$100/$H$128)*H123,0)</f>
        <v>0</v>
      </c>
      <c r="I116" s="383">
        <f t="shared" si="10"/>
        <v>0</v>
      </c>
      <c r="J116" s="383">
        <f t="shared" si="10"/>
        <v>0</v>
      </c>
      <c r="K116" s="384">
        <f t="shared" si="10"/>
        <v>0</v>
      </c>
      <c r="L116" s="458">
        <f t="shared" si="10"/>
        <v>0</v>
      </c>
      <c r="M116" s="848">
        <f t="shared" si="10"/>
        <v>0</v>
      </c>
      <c r="N116" s="849"/>
      <c r="O116" s="504">
        <f>IFERROR(($J$100/$H$128)*O123,0)</f>
        <v>0</v>
      </c>
      <c r="P116" s="386"/>
    </row>
    <row r="117" spans="2:16" ht="15" customHeight="1">
      <c r="B117" s="765" t="s">
        <v>252</v>
      </c>
      <c r="C117" s="766"/>
      <c r="D117" s="766"/>
      <c r="E117" s="766"/>
      <c r="F117" s="766"/>
      <c r="G117" s="387"/>
      <c r="H117" s="388">
        <f>SUMPRODUCT($G$105:$G$111,H105:H111)</f>
        <v>0</v>
      </c>
      <c r="I117" s="389">
        <f t="shared" ref="I117:J117" si="11">SUMPRODUCT($G$105:$G$111,I105:I111)</f>
        <v>0</v>
      </c>
      <c r="J117" s="389">
        <f t="shared" si="11"/>
        <v>0</v>
      </c>
      <c r="K117" s="389">
        <f>SUMPRODUCT($G$105:$G$111,K105:K111)</f>
        <v>0</v>
      </c>
      <c r="L117" s="448">
        <f>SUMPRODUCT($G$105:$G$111,L105:L111)</f>
        <v>0</v>
      </c>
      <c r="M117" s="767">
        <f>SUMPRODUCT($G$105:$G$111,M105:M111)</f>
        <v>0</v>
      </c>
      <c r="N117" s="767"/>
      <c r="O117" s="505">
        <f>SUMPRODUCT($G$105:$G$111,O105:O111)</f>
        <v>0</v>
      </c>
      <c r="P117" s="391"/>
    </row>
    <row r="118" spans="2:16" ht="15" customHeight="1">
      <c r="B118" s="765" t="s">
        <v>253</v>
      </c>
      <c r="C118" s="766"/>
      <c r="D118" s="766"/>
      <c r="E118" s="766"/>
      <c r="F118" s="766"/>
      <c r="G118" s="26">
        <v>0</v>
      </c>
      <c r="H118" s="388">
        <f t="shared" ref="H118:M118" si="12">(H116+H117)*$G$118</f>
        <v>0</v>
      </c>
      <c r="I118" s="389">
        <f t="shared" si="12"/>
        <v>0</v>
      </c>
      <c r="J118" s="389">
        <f t="shared" si="12"/>
        <v>0</v>
      </c>
      <c r="K118" s="389">
        <f t="shared" si="12"/>
        <v>0</v>
      </c>
      <c r="L118" s="448">
        <f t="shared" si="12"/>
        <v>0</v>
      </c>
      <c r="M118" s="767">
        <f t="shared" si="12"/>
        <v>0</v>
      </c>
      <c r="N118" s="767"/>
      <c r="O118" s="505">
        <f>(O116+O117)*$G$118</f>
        <v>0</v>
      </c>
      <c r="P118" s="391"/>
    </row>
    <row r="119" spans="2:16" ht="15" customHeight="1">
      <c r="B119" s="765" t="s">
        <v>254</v>
      </c>
      <c r="C119" s="766"/>
      <c r="D119" s="766"/>
      <c r="E119" s="766"/>
      <c r="F119" s="766"/>
      <c r="G119" s="392"/>
      <c r="H119" s="388">
        <f>H116+H117+H118</f>
        <v>0</v>
      </c>
      <c r="I119" s="389">
        <f t="shared" ref="I119:O119" si="13">I116+I117+I118</f>
        <v>0</v>
      </c>
      <c r="J119" s="389">
        <f t="shared" si="13"/>
        <v>0</v>
      </c>
      <c r="K119" s="389">
        <f>K116+K117+K118</f>
        <v>0</v>
      </c>
      <c r="L119" s="448">
        <f>L116+L117+L118</f>
        <v>0</v>
      </c>
      <c r="M119" s="767">
        <f>M116+M117+M118</f>
        <v>0</v>
      </c>
      <c r="N119" s="767"/>
      <c r="O119" s="505">
        <f t="shared" si="13"/>
        <v>0</v>
      </c>
      <c r="P119" s="391"/>
    </row>
    <row r="120" spans="2:16" ht="15" customHeight="1">
      <c r="B120" s="765" t="s">
        <v>255</v>
      </c>
      <c r="C120" s="766"/>
      <c r="D120" s="766"/>
      <c r="E120" s="766"/>
      <c r="F120" s="766"/>
      <c r="G120" s="27">
        <v>0</v>
      </c>
      <c r="H120" s="388">
        <f>H119*G120</f>
        <v>0</v>
      </c>
      <c r="I120" s="389">
        <f>I119*G120</f>
        <v>0</v>
      </c>
      <c r="J120" s="389">
        <f>J119*G120</f>
        <v>0</v>
      </c>
      <c r="K120" s="393">
        <f>K119*G120</f>
        <v>0</v>
      </c>
      <c r="L120" s="459">
        <f>L119*G120</f>
        <v>0</v>
      </c>
      <c r="M120" s="767">
        <f>+M119*G120</f>
        <v>0</v>
      </c>
      <c r="N120" s="767"/>
      <c r="O120" s="506">
        <f>+O119*G120</f>
        <v>0</v>
      </c>
      <c r="P120" s="391"/>
    </row>
    <row r="121" spans="2:16" ht="15" customHeight="1">
      <c r="B121" s="765" t="s">
        <v>166</v>
      </c>
      <c r="C121" s="766"/>
      <c r="D121" s="766"/>
      <c r="E121" s="766"/>
      <c r="F121" s="766"/>
      <c r="G121" s="395"/>
      <c r="H121" s="388">
        <f t="shared" ref="H121:M121" si="14">SUM(H119:H120)</f>
        <v>0</v>
      </c>
      <c r="I121" s="389">
        <f t="shared" si="14"/>
        <v>0</v>
      </c>
      <c r="J121" s="389">
        <f t="shared" si="14"/>
        <v>0</v>
      </c>
      <c r="K121" s="393">
        <f t="shared" si="14"/>
        <v>0</v>
      </c>
      <c r="L121" s="459">
        <f t="shared" si="14"/>
        <v>0</v>
      </c>
      <c r="M121" s="767">
        <f t="shared" si="14"/>
        <v>0</v>
      </c>
      <c r="N121" s="767"/>
      <c r="O121" s="506">
        <f t="shared" ref="O121" si="15">SUM(O119:O120)</f>
        <v>0</v>
      </c>
      <c r="P121" s="391"/>
    </row>
    <row r="122" spans="2:16" ht="15" customHeight="1" thickBot="1">
      <c r="B122" s="768" t="s">
        <v>256</v>
      </c>
      <c r="C122" s="769"/>
      <c r="D122" s="769"/>
      <c r="E122" s="769"/>
      <c r="F122" s="769"/>
      <c r="G122" s="28">
        <v>0</v>
      </c>
      <c r="H122" s="396">
        <f t="shared" ref="H122:M122" si="16">IFERROR((H110/SUM($H$110:$O$110))*$G$122,0)</f>
        <v>0</v>
      </c>
      <c r="I122" s="397">
        <f t="shared" si="16"/>
        <v>0</v>
      </c>
      <c r="J122" s="397">
        <f t="shared" si="16"/>
        <v>0</v>
      </c>
      <c r="K122" s="397">
        <f t="shared" si="16"/>
        <v>0</v>
      </c>
      <c r="L122" s="453">
        <f t="shared" si="16"/>
        <v>0</v>
      </c>
      <c r="M122" s="770">
        <f t="shared" si="16"/>
        <v>0</v>
      </c>
      <c r="N122" s="770"/>
      <c r="O122" s="507">
        <f>IFERROR((O110/SUM($H$110:$O$110))*$G$122,0)</f>
        <v>0</v>
      </c>
      <c r="P122" s="493"/>
    </row>
    <row r="123" spans="2:16" ht="15" customHeight="1">
      <c r="B123" s="771" t="s">
        <v>257</v>
      </c>
      <c r="C123" s="772"/>
      <c r="D123" s="772"/>
      <c r="E123" s="772"/>
      <c r="F123" s="772"/>
      <c r="G123" s="773"/>
      <c r="H123" s="60">
        <f>G26</f>
        <v>234.751</v>
      </c>
      <c r="I123" s="106">
        <f>G32</f>
        <v>0</v>
      </c>
      <c r="J123" s="106">
        <f>G38</f>
        <v>0</v>
      </c>
      <c r="K123" s="106">
        <f>H42</f>
        <v>0</v>
      </c>
      <c r="L123" s="109">
        <f>H43</f>
        <v>2.746</v>
      </c>
      <c r="M123" s="774">
        <f>G54</f>
        <v>0</v>
      </c>
      <c r="N123" s="774"/>
      <c r="O123" s="76">
        <f>G60</f>
        <v>6.3920000000000003</v>
      </c>
    </row>
    <row r="124" spans="2:16" ht="15" customHeight="1">
      <c r="B124" s="775" t="s">
        <v>258</v>
      </c>
      <c r="C124" s="776"/>
      <c r="D124" s="776"/>
      <c r="E124" s="776"/>
      <c r="F124" s="776"/>
      <c r="G124" s="777"/>
      <c r="H124" s="29">
        <f t="shared" ref="H124:M124" si="17">SUM(H121:H122)</f>
        <v>0</v>
      </c>
      <c r="I124" s="107">
        <f t="shared" si="17"/>
        <v>0</v>
      </c>
      <c r="J124" s="107">
        <f t="shared" si="17"/>
        <v>0</v>
      </c>
      <c r="K124" s="99">
        <f t="shared" si="17"/>
        <v>0</v>
      </c>
      <c r="L124" s="30">
        <f t="shared" si="17"/>
        <v>0</v>
      </c>
      <c r="M124" s="778">
        <f t="shared" si="17"/>
        <v>0</v>
      </c>
      <c r="N124" s="778"/>
      <c r="O124" s="31">
        <f>O121+O122</f>
        <v>0</v>
      </c>
    </row>
    <row r="125" spans="2:16" ht="15" customHeight="1" thickBot="1">
      <c r="B125" s="779" t="s">
        <v>259</v>
      </c>
      <c r="C125" s="780"/>
      <c r="D125" s="780"/>
      <c r="E125" s="780"/>
      <c r="F125" s="780"/>
      <c r="G125" s="781"/>
      <c r="H125" s="32">
        <f t="shared" ref="H125:M125" si="18">IF(ISERROR(H124/H123),0,H124/H123)</f>
        <v>0</v>
      </c>
      <c r="I125" s="108">
        <f t="shared" si="18"/>
        <v>0</v>
      </c>
      <c r="J125" s="108">
        <f t="shared" si="18"/>
        <v>0</v>
      </c>
      <c r="K125" s="100">
        <f t="shared" si="18"/>
        <v>0</v>
      </c>
      <c r="L125" s="33">
        <f t="shared" si="18"/>
        <v>0</v>
      </c>
      <c r="M125" s="782">
        <f t="shared" si="18"/>
        <v>0</v>
      </c>
      <c r="N125" s="782"/>
      <c r="O125" s="34">
        <f>IFERROR(O124/O123,0)</f>
        <v>0</v>
      </c>
    </row>
    <row r="127" spans="2:16" ht="15" customHeight="1" thickBot="1"/>
    <row r="128" spans="2:16" ht="15" customHeight="1" thickBot="1">
      <c r="B128" s="676" t="s">
        <v>260</v>
      </c>
      <c r="C128" s="786"/>
      <c r="D128" s="786"/>
      <c r="E128" s="786"/>
      <c r="F128" s="786"/>
      <c r="G128" s="677"/>
      <c r="H128" s="35">
        <f>H74</f>
        <v>243.88900000000001</v>
      </c>
      <c r="J128" s="400"/>
    </row>
    <row r="129" spans="2:16" ht="15" customHeight="1" thickBot="1">
      <c r="B129" s="783" t="s">
        <v>261</v>
      </c>
      <c r="C129" s="784"/>
      <c r="D129" s="784"/>
      <c r="E129" s="784"/>
      <c r="F129" s="784"/>
      <c r="G129" s="785"/>
      <c r="H129" s="37">
        <f>(H123*ROUND(H125,2))+(I123*ROUND(I125,2))+(J123*ROUND(J125,2))+(L123*ROUND(L125,2))+(M123*ROUND(M125,2))+(O123*ROUND(O125,2))+(K123*ROUND(K125,2))</f>
        <v>0</v>
      </c>
    </row>
    <row r="130" spans="2:16" ht="15" customHeight="1" thickBot="1">
      <c r="B130" s="787" t="s">
        <v>262</v>
      </c>
      <c r="C130" s="788"/>
      <c r="D130" s="788"/>
      <c r="E130" s="788"/>
      <c r="F130" s="788"/>
      <c r="G130" s="789"/>
      <c r="H130" s="37">
        <f>IF(ISERROR(H129/H128),0,H129/H128)</f>
        <v>0</v>
      </c>
    </row>
    <row r="132" spans="2:16" ht="15" customHeight="1">
      <c r="M132" s="284"/>
      <c r="N132" s="284"/>
      <c r="O132" s="310"/>
      <c r="P132" s="401"/>
    </row>
    <row r="133" spans="2:16" ht="15" customHeight="1" thickBot="1">
      <c r="M133" s="284"/>
      <c r="N133" s="284"/>
      <c r="O133" s="310"/>
      <c r="P133" s="401"/>
    </row>
    <row r="134" spans="2:16" ht="27" customHeight="1">
      <c r="B134" s="700" t="s">
        <v>314</v>
      </c>
      <c r="C134" s="701"/>
      <c r="D134" s="701"/>
      <c r="E134" s="701"/>
      <c r="F134" s="701"/>
      <c r="G134" s="701"/>
      <c r="H134" s="701"/>
      <c r="I134" s="701"/>
      <c r="J134" s="701"/>
      <c r="K134" s="701"/>
      <c r="L134" s="701"/>
      <c r="M134" s="702"/>
      <c r="N134" s="284"/>
      <c r="O134" s="310"/>
      <c r="P134" s="401"/>
    </row>
    <row r="135" spans="2:16" ht="15" customHeight="1" thickBot="1">
      <c r="B135" s="127"/>
      <c r="M135" s="128"/>
      <c r="N135" s="284"/>
      <c r="O135" s="310"/>
      <c r="P135" s="401"/>
    </row>
    <row r="136" spans="2:16" ht="15" customHeight="1" thickBot="1">
      <c r="B136" s="127"/>
      <c r="F136" s="863" t="s">
        <v>315</v>
      </c>
      <c r="G136" s="864"/>
      <c r="H136" s="508" t="s">
        <v>163</v>
      </c>
      <c r="I136" s="508" t="s">
        <v>164</v>
      </c>
      <c r="J136" s="508" t="s">
        <v>316</v>
      </c>
      <c r="K136" s="509" t="s">
        <v>166</v>
      </c>
      <c r="M136" s="128"/>
      <c r="N136" s="284"/>
      <c r="O136" s="310"/>
      <c r="P136" s="401"/>
    </row>
    <row r="137" spans="2:16" ht="15" customHeight="1" thickBot="1">
      <c r="B137" s="127"/>
      <c r="C137" s="852" t="s">
        <v>317</v>
      </c>
      <c r="D137" s="853"/>
      <c r="E137" s="854"/>
      <c r="F137" s="865" t="s">
        <v>318</v>
      </c>
      <c r="G137" s="866"/>
      <c r="H137" s="510" t="s">
        <v>319</v>
      </c>
      <c r="I137" s="510">
        <v>80</v>
      </c>
      <c r="J137" s="500">
        <v>0</v>
      </c>
      <c r="K137" s="121">
        <f>I137*J137</f>
        <v>0</v>
      </c>
      <c r="M137" s="128"/>
      <c r="N137" s="284"/>
      <c r="O137" s="310"/>
      <c r="P137" s="401"/>
    </row>
    <row r="138" spans="2:16" ht="15" customHeight="1" thickBot="1">
      <c r="B138" s="127"/>
      <c r="J138" s="511" t="s">
        <v>166</v>
      </c>
      <c r="K138" s="120">
        <f>K137</f>
        <v>0</v>
      </c>
      <c r="M138" s="128"/>
      <c r="N138" s="284"/>
      <c r="O138" s="310"/>
      <c r="P138" s="401"/>
    </row>
    <row r="139" spans="2:16" ht="15" customHeight="1" thickBot="1">
      <c r="B139" s="138"/>
      <c r="C139" s="332"/>
      <c r="D139" s="332"/>
      <c r="E139" s="139"/>
      <c r="F139" s="139"/>
      <c r="G139" s="139"/>
      <c r="H139" s="139"/>
      <c r="I139" s="139"/>
      <c r="J139" s="139"/>
      <c r="K139" s="139"/>
      <c r="L139" s="139"/>
      <c r="M139" s="140"/>
      <c r="N139" s="284"/>
      <c r="O139" s="310"/>
      <c r="P139" s="401"/>
    </row>
    <row r="140" spans="2:16" ht="15" customHeight="1">
      <c r="M140" s="284"/>
      <c r="N140" s="284"/>
      <c r="O140" s="310"/>
      <c r="P140" s="401"/>
    </row>
    <row r="141" spans="2:16" ht="15" customHeight="1">
      <c r="M141" s="284"/>
      <c r="N141" s="284"/>
      <c r="O141" s="310"/>
      <c r="P141" s="401"/>
    </row>
    <row r="142" spans="2:16" ht="20.25" customHeight="1">
      <c r="B142" s="704" t="s">
        <v>174</v>
      </c>
      <c r="C142" s="704"/>
      <c r="D142" s="704"/>
      <c r="E142" s="704"/>
      <c r="F142" s="704"/>
      <c r="G142" s="704"/>
      <c r="H142" s="704"/>
      <c r="I142" s="704"/>
      <c r="J142" s="704"/>
      <c r="K142" s="704"/>
      <c r="L142" s="704"/>
      <c r="M142" s="704"/>
      <c r="N142" s="402"/>
      <c r="O142" s="288"/>
      <c r="P142" s="403"/>
    </row>
    <row r="143" spans="2:16" ht="15" customHeight="1">
      <c r="M143" s="288"/>
      <c r="N143" s="288"/>
      <c r="O143" s="288"/>
      <c r="P143" s="403"/>
    </row>
    <row r="144" spans="2:16" ht="15" customHeight="1" thickBot="1">
      <c r="F144" s="265"/>
    </row>
    <row r="145" spans="2:17" ht="15" customHeight="1" thickBot="1">
      <c r="B145" s="783" t="s">
        <v>261</v>
      </c>
      <c r="C145" s="784"/>
      <c r="D145" s="784"/>
      <c r="E145" s="784"/>
      <c r="F145" s="784"/>
      <c r="G145" s="785"/>
      <c r="H145" s="36">
        <f>H129</f>
        <v>0</v>
      </c>
    </row>
    <row r="146" spans="2:17" ht="15" hidden="1" customHeight="1" thickBot="1">
      <c r="B146" s="783" t="s">
        <v>263</v>
      </c>
      <c r="C146" s="784"/>
      <c r="D146" s="784"/>
      <c r="E146" s="784"/>
      <c r="F146" s="784"/>
      <c r="G146" s="785"/>
      <c r="H146" s="36">
        <f>H79</f>
        <v>0</v>
      </c>
    </row>
    <row r="147" spans="2:17" ht="15" customHeight="1" thickBot="1">
      <c r="B147" s="783" t="s">
        <v>321</v>
      </c>
      <c r="C147" s="784"/>
      <c r="D147" s="784"/>
      <c r="E147" s="784"/>
      <c r="F147" s="784"/>
      <c r="G147" s="785"/>
      <c r="H147" s="36">
        <f>K138</f>
        <v>0</v>
      </c>
    </row>
    <row r="148" spans="2:17" ht="15" customHeight="1" thickBot="1">
      <c r="B148" s="783" t="s">
        <v>174</v>
      </c>
      <c r="C148" s="784"/>
      <c r="D148" s="784"/>
      <c r="E148" s="784"/>
      <c r="F148" s="784"/>
      <c r="G148" s="785"/>
      <c r="H148" s="36">
        <f>H145+H146+H147</f>
        <v>0</v>
      </c>
    </row>
    <row r="149" spans="2:17" ht="15" customHeight="1">
      <c r="C149" s="123"/>
      <c r="D149" s="123"/>
      <c r="F149" s="265"/>
    </row>
    <row r="150" spans="2:17" ht="15" customHeight="1">
      <c r="C150" s="123"/>
      <c r="D150" s="123"/>
      <c r="F150" s="265"/>
      <c r="P150" s="404"/>
      <c r="Q150" s="265"/>
    </row>
    <row r="151" spans="2:17" ht="15" customHeight="1">
      <c r="C151" s="123"/>
      <c r="D151" s="123"/>
      <c r="F151" s="265"/>
      <c r="P151" s="404"/>
      <c r="Q151" s="286"/>
    </row>
    <row r="152" spans="2:17" ht="15" customHeight="1">
      <c r="C152" s="123"/>
      <c r="D152" s="123"/>
      <c r="F152" s="265"/>
      <c r="P152" s="404"/>
      <c r="Q152" s="286"/>
    </row>
    <row r="153" spans="2:17" ht="15" customHeight="1">
      <c r="C153" s="123"/>
      <c r="D153" s="123"/>
      <c r="F153" s="265"/>
      <c r="P153" s="404"/>
      <c r="Q153" s="286"/>
    </row>
    <row r="154" spans="2:17" ht="15" customHeight="1">
      <c r="C154" s="123"/>
      <c r="D154" s="123"/>
      <c r="F154" s="265"/>
      <c r="P154" s="404"/>
      <c r="Q154" s="286"/>
    </row>
    <row r="155" spans="2:17" ht="15" customHeight="1">
      <c r="C155" s="123"/>
      <c r="D155" s="123"/>
      <c r="F155" s="265"/>
      <c r="P155" s="405"/>
      <c r="Q155" s="286"/>
    </row>
    <row r="156" spans="2:17" ht="15" customHeight="1">
      <c r="C156" s="123"/>
      <c r="D156" s="123"/>
      <c r="F156" s="265"/>
      <c r="P156" s="405"/>
      <c r="Q156" s="286"/>
    </row>
    <row r="157" spans="2:17" ht="15" customHeight="1">
      <c r="C157" s="123"/>
      <c r="D157" s="123"/>
      <c r="F157" s="265"/>
      <c r="P157" s="405"/>
      <c r="Q157" s="286"/>
    </row>
    <row r="158" spans="2:17" ht="15" customHeight="1">
      <c r="C158" s="123"/>
      <c r="D158" s="123"/>
      <c r="F158" s="265"/>
      <c r="G158" s="265"/>
      <c r="H158" s="265"/>
      <c r="I158" s="265"/>
      <c r="J158" s="38"/>
      <c r="K158" s="38"/>
      <c r="L158" s="38"/>
      <c r="M158" s="38"/>
      <c r="N158" s="38"/>
      <c r="O158" s="38"/>
      <c r="P158" s="406"/>
      <c r="Q158" s="286"/>
    </row>
    <row r="159" spans="2:17" ht="15" customHeight="1">
      <c r="C159" s="123"/>
      <c r="D159" s="123"/>
      <c r="F159" s="265"/>
      <c r="J159" s="38"/>
      <c r="K159" s="38"/>
      <c r="L159" s="38"/>
      <c r="M159" s="407"/>
      <c r="N159" s="407"/>
      <c r="O159" s="407"/>
      <c r="P159" s="406"/>
      <c r="Q159" s="286"/>
    </row>
    <row r="160" spans="2:17" ht="15" customHeight="1">
      <c r="C160" s="123"/>
      <c r="D160" s="123"/>
      <c r="F160" s="265"/>
      <c r="J160" s="265"/>
      <c r="K160" s="38"/>
      <c r="L160" s="265"/>
      <c r="M160" s="39"/>
      <c r="N160" s="39"/>
      <c r="O160" s="39"/>
      <c r="P160" s="406"/>
      <c r="Q160" s="265"/>
    </row>
    <row r="161" spans="3:17" ht="15" customHeight="1">
      <c r="C161" s="123"/>
      <c r="D161" s="123"/>
      <c r="F161" s="265"/>
      <c r="J161" s="265"/>
      <c r="K161" s="38"/>
      <c r="L161" s="265"/>
      <c r="M161" s="39"/>
      <c r="N161" s="39"/>
      <c r="O161" s="39"/>
      <c r="P161" s="406"/>
      <c r="Q161" s="286"/>
    </row>
    <row r="162" spans="3:17" ht="15" customHeight="1">
      <c r="C162" s="123"/>
      <c r="D162" s="123"/>
      <c r="F162" s="265"/>
      <c r="G162" s="265"/>
      <c r="H162" s="265"/>
      <c r="I162" s="265"/>
      <c r="J162" s="265"/>
      <c r="K162" s="265"/>
      <c r="L162" s="265"/>
      <c r="M162" s="265"/>
      <c r="N162" s="265"/>
      <c r="O162" s="265"/>
      <c r="P162" s="406"/>
      <c r="Q162" s="286"/>
    </row>
    <row r="163" spans="3:17" ht="15" customHeight="1">
      <c r="C163" s="123"/>
      <c r="D163" s="123"/>
      <c r="F163" s="265"/>
      <c r="G163" s="265"/>
      <c r="H163" s="265"/>
      <c r="I163" s="265"/>
      <c r="J163" s="265"/>
      <c r="K163" s="265"/>
      <c r="L163" s="265"/>
      <c r="M163" s="265"/>
      <c r="N163" s="265"/>
      <c r="O163" s="38"/>
      <c r="P163" s="406"/>
      <c r="Q163" s="286"/>
    </row>
    <row r="164" spans="3:17" ht="15" customHeight="1">
      <c r="C164" s="123"/>
      <c r="D164" s="123"/>
      <c r="F164" s="265"/>
      <c r="G164" s="286"/>
      <c r="H164" s="265"/>
      <c r="I164" s="265"/>
      <c r="J164" s="265"/>
      <c r="K164" s="265"/>
      <c r="L164" s="265"/>
      <c r="M164" s="265"/>
      <c r="N164" s="265"/>
      <c r="O164" s="265"/>
      <c r="P164" s="406"/>
      <c r="Q164" s="265"/>
    </row>
    <row r="165" spans="3:17" ht="15" customHeight="1">
      <c r="C165" s="123"/>
      <c r="D165" s="123"/>
      <c r="F165" s="265"/>
      <c r="G165" s="265"/>
      <c r="H165" s="265"/>
      <c r="I165" s="265"/>
      <c r="J165" s="265"/>
      <c r="K165" s="265"/>
      <c r="L165" s="265"/>
      <c r="M165" s="265"/>
      <c r="N165" s="265"/>
      <c r="O165" s="265"/>
      <c r="P165" s="406"/>
      <c r="Q165" s="265"/>
    </row>
  </sheetData>
  <sheetProtection password="EBC7" sheet="1" selectLockedCells="1"/>
  <protectedRanges>
    <protectedRange sqref="H16:H22" name="Plage1"/>
    <protectedRange sqref="H23" name="Plage1_1"/>
    <protectedRange sqref="H29:H30" name="Plage1_3"/>
  </protectedRanges>
  <mergeCells count="86">
    <mergeCell ref="B148:G148"/>
    <mergeCell ref="C137:E137"/>
    <mergeCell ref="B142:M142"/>
    <mergeCell ref="B145:G145"/>
    <mergeCell ref="B146:G146"/>
    <mergeCell ref="B147:G147"/>
    <mergeCell ref="F137:G137"/>
    <mergeCell ref="B128:G128"/>
    <mergeCell ref="B129:G129"/>
    <mergeCell ref="B130:G130"/>
    <mergeCell ref="B134:M134"/>
    <mergeCell ref="F136:G136"/>
    <mergeCell ref="B123:G123"/>
    <mergeCell ref="M123:N123"/>
    <mergeCell ref="B124:G124"/>
    <mergeCell ref="M124:N124"/>
    <mergeCell ref="B125:G125"/>
    <mergeCell ref="M125:N125"/>
    <mergeCell ref="B120:F120"/>
    <mergeCell ref="M120:N120"/>
    <mergeCell ref="B121:F121"/>
    <mergeCell ref="M121:N121"/>
    <mergeCell ref="B122:F122"/>
    <mergeCell ref="M122:N122"/>
    <mergeCell ref="B117:F117"/>
    <mergeCell ref="M117:N117"/>
    <mergeCell ref="B118:F118"/>
    <mergeCell ref="M118:N118"/>
    <mergeCell ref="B119:F119"/>
    <mergeCell ref="M119:N119"/>
    <mergeCell ref="B111:F111"/>
    <mergeCell ref="M111:N111"/>
    <mergeCell ref="M112:O112"/>
    <mergeCell ref="M115:N115"/>
    <mergeCell ref="B116:F116"/>
    <mergeCell ref="M116:N116"/>
    <mergeCell ref="B108:F108"/>
    <mergeCell ref="M108:N108"/>
    <mergeCell ref="B109:F109"/>
    <mergeCell ref="M109:N109"/>
    <mergeCell ref="B110:F110"/>
    <mergeCell ref="M110:N110"/>
    <mergeCell ref="C34:D36"/>
    <mergeCell ref="B107:F107"/>
    <mergeCell ref="M107:N107"/>
    <mergeCell ref="F74:G74"/>
    <mergeCell ref="K74:L74"/>
    <mergeCell ref="B77:M77"/>
    <mergeCell ref="B83:M83"/>
    <mergeCell ref="G100:I100"/>
    <mergeCell ref="H103:N103"/>
    <mergeCell ref="M104:N104"/>
    <mergeCell ref="B105:F105"/>
    <mergeCell ref="M105:N105"/>
    <mergeCell ref="B106:F106"/>
    <mergeCell ref="M106:N106"/>
    <mergeCell ref="K73:L73"/>
    <mergeCell ref="J37:K37"/>
    <mergeCell ref="C40:D43"/>
    <mergeCell ref="E40:E43"/>
    <mergeCell ref="F41:F42"/>
    <mergeCell ref="J44:K44"/>
    <mergeCell ref="C47:D52"/>
    <mergeCell ref="E47:E52"/>
    <mergeCell ref="F48:F52"/>
    <mergeCell ref="J53:K53"/>
    <mergeCell ref="C57:D58"/>
    <mergeCell ref="E57:E58"/>
    <mergeCell ref="J59:K59"/>
    <mergeCell ref="G70:J70"/>
    <mergeCell ref="E34:E36"/>
    <mergeCell ref="F35:F36"/>
    <mergeCell ref="F3:J3"/>
    <mergeCell ref="F8:F9"/>
    <mergeCell ref="G8:G9"/>
    <mergeCell ref="B12:M12"/>
    <mergeCell ref="B13:M13"/>
    <mergeCell ref="C15:D24"/>
    <mergeCell ref="E15:E24"/>
    <mergeCell ref="F16:F20"/>
    <mergeCell ref="F21:F22"/>
    <mergeCell ref="J25:K25"/>
    <mergeCell ref="C28:D30"/>
    <mergeCell ref="E28:E30"/>
    <mergeCell ref="F29:F30"/>
    <mergeCell ref="J31:K31"/>
  </mergeCells>
  <dataValidations count="1">
    <dataValidation allowBlank="1" showInputMessage="1" showErrorMessage="1" prompt="Inscrire le taux en valeur d'aujourd'hui dans le cas des contrats pluriannuels" sqref="G110 G122" xr:uid="{EBF8812C-F362-4F45-B4C1-7216D9321E3A}"/>
  </dataValidations>
  <pageMargins left="0.7" right="0.7" top="0.75" bottom="0.75" header="0.3" footer="0.3"/>
  <pageSetup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356136-7A02-4C62-B73B-877EDF08EF20}"/>
</file>

<file path=customXml/itemProps2.xml><?xml version="1.0" encoding="utf-8"?>
<ds:datastoreItem xmlns:ds="http://schemas.openxmlformats.org/officeDocument/2006/customXml" ds:itemID="{939733FF-86F5-4F3F-AD29-2F5A876CE8E3}"/>
</file>

<file path=customXml/itemProps3.xml><?xml version="1.0" encoding="utf-8"?>
<ds:datastoreItem xmlns:ds="http://schemas.openxmlformats.org/officeDocument/2006/customXml" ds:itemID="{0638BF3A-F047-4B3F-92BF-BF8AA8CDF9C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Dalpé, Marilou</dc:creator>
  <cp:keywords/>
  <dc:description/>
  <cp:lastModifiedBy/>
  <cp:revision/>
  <dcterms:created xsi:type="dcterms:W3CDTF">2021-08-24T11:52:38Z</dcterms:created>
  <dcterms:modified xsi:type="dcterms:W3CDTF">2024-12-27T19:08:54Z</dcterms:modified>
  <cp:category/>
  <cp:contentStatus/>
</cp:coreProperties>
</file>